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a026e93d2c6d9/Desktop/Project_Excel/"/>
    </mc:Choice>
  </mc:AlternateContent>
  <xr:revisionPtr revIDLastSave="1256" documentId="8_{C7097878-A168-4266-90C7-3D9433F70FD3}" xr6:coauthVersionLast="47" xr6:coauthVersionMax="47" xr10:uidLastSave="{272ABDAC-A037-4493-B5F6-C372F0541F1D}"/>
  <bookViews>
    <workbookView xWindow="-108" yWindow="-108" windowWidth="23256" windowHeight="12456" activeTab="2" xr2:uid="{CB7C37FE-AFDB-441D-9A8E-89B54011152F}"/>
  </bookViews>
  <sheets>
    <sheet name="Customize Ribbon" sheetId="1" r:id="rId1"/>
    <sheet name="Auto fill" sheetId="3" r:id="rId2"/>
    <sheet name="Functions" sheetId="4" r:id="rId3"/>
    <sheet name="Functions1" sheetId="5" r:id="rId4"/>
    <sheet name="Function2" sheetId="7" r:id="rId5"/>
    <sheet name="Function3" sheetId="8" r:id="rId6"/>
    <sheet name="Function4" sheetId="10" r:id="rId7"/>
    <sheet name="Function5" sheetId="6" r:id="rId8"/>
    <sheet name="Pivot chart" sheetId="11" r:id="rId9"/>
    <sheet name="LOOKUP" sheetId="9" r:id="rId10"/>
  </sheet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6" l="1"/>
  <c r="J208" i="10"/>
  <c r="B4" i="6"/>
  <c r="B6" i="6"/>
  <c r="B9" i="6"/>
  <c r="P207" i="10"/>
  <c r="K205" i="10"/>
  <c r="L205" i="10"/>
  <c r="M205" i="10"/>
  <c r="N205" i="10"/>
  <c r="O205" i="10"/>
  <c r="P205" i="10"/>
  <c r="Q205" i="10"/>
  <c r="K206" i="10"/>
  <c r="L206" i="10"/>
  <c r="M206" i="10"/>
  <c r="N206" i="10"/>
  <c r="O206" i="10"/>
  <c r="P206" i="10"/>
  <c r="Q206" i="10"/>
  <c r="K207" i="10"/>
  <c r="L207" i="10"/>
  <c r="M207" i="10"/>
  <c r="N207" i="10"/>
  <c r="O207" i="10"/>
  <c r="Q207" i="10"/>
  <c r="E206" i="10"/>
  <c r="E205" i="10"/>
  <c r="B44" i="9"/>
  <c r="B30" i="9"/>
  <c r="B31" i="9"/>
  <c r="B32" i="9"/>
  <c r="B33" i="9"/>
  <c r="B29" i="9"/>
  <c r="H4" i="9" l="1"/>
  <c r="H5" i="9"/>
  <c r="H6" i="9"/>
  <c r="H7" i="9"/>
  <c r="H8" i="9"/>
  <c r="H9" i="9"/>
  <c r="H10" i="9"/>
  <c r="H11" i="9"/>
  <c r="H12" i="9"/>
  <c r="H13" i="9"/>
  <c r="H14" i="9"/>
  <c r="H15" i="9"/>
  <c r="H3" i="9"/>
  <c r="G4" i="9"/>
  <c r="G5" i="9"/>
  <c r="G6" i="9"/>
  <c r="G7" i="9"/>
  <c r="G8" i="9"/>
  <c r="G9" i="9"/>
  <c r="G10" i="9"/>
  <c r="G11" i="9"/>
  <c r="G12" i="9"/>
  <c r="G13" i="9"/>
  <c r="G14" i="9"/>
  <c r="G15" i="9"/>
  <c r="G3" i="9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5" i="8"/>
  <c r="X6" i="8"/>
  <c r="X7" i="8"/>
  <c r="X8" i="8"/>
  <c r="X9" i="8"/>
  <c r="X10" i="8"/>
  <c r="X11" i="8"/>
  <c r="X12" i="8"/>
  <c r="X13" i="8"/>
  <c r="X14" i="8"/>
  <c r="X15" i="8"/>
  <c r="X3" i="8"/>
  <c r="X4" i="8"/>
  <c r="X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" i="8"/>
  <c r="W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" i="8"/>
  <c r="S2" i="8"/>
  <c r="T2" i="8"/>
  <c r="S3" i="8"/>
  <c r="T3" i="8"/>
  <c r="S4" i="8"/>
  <c r="T4" i="8"/>
  <c r="S5" i="8"/>
  <c r="T5" i="8"/>
  <c r="S6" i="8"/>
  <c r="T6" i="8"/>
  <c r="S7" i="8"/>
  <c r="T7" i="8"/>
  <c r="S8" i="8"/>
  <c r="T8" i="8"/>
  <c r="S9" i="8"/>
  <c r="T9" i="8"/>
  <c r="S10" i="8"/>
  <c r="T10" i="8"/>
  <c r="S11" i="8"/>
  <c r="T11" i="8"/>
  <c r="S12" i="8"/>
  <c r="T12" i="8"/>
  <c r="S13" i="8"/>
  <c r="T13" i="8"/>
  <c r="S14" i="8"/>
  <c r="T14" i="8"/>
  <c r="S15" i="8"/>
  <c r="T15" i="8"/>
  <c r="S16" i="8"/>
  <c r="T16" i="8"/>
  <c r="S17" i="8"/>
  <c r="T17" i="8"/>
  <c r="S18" i="8"/>
  <c r="T18" i="8"/>
  <c r="S19" i="8"/>
  <c r="T19" i="8"/>
  <c r="S20" i="8"/>
  <c r="T20" i="8"/>
  <c r="S21" i="8"/>
  <c r="T21" i="8"/>
  <c r="S22" i="8"/>
  <c r="T22" i="8"/>
  <c r="S23" i="8"/>
  <c r="T23" i="8"/>
  <c r="S24" i="8"/>
  <c r="T24" i="8"/>
  <c r="S25" i="8"/>
  <c r="T25" i="8"/>
  <c r="S26" i="8"/>
  <c r="T26" i="8"/>
  <c r="S27" i="8"/>
  <c r="T27" i="8"/>
  <c r="S28" i="8"/>
  <c r="T28" i="8"/>
  <c r="S29" i="8"/>
  <c r="T29" i="8"/>
  <c r="S30" i="8"/>
  <c r="T30" i="8"/>
  <c r="S31" i="8"/>
  <c r="T31" i="8"/>
  <c r="S32" i="8"/>
  <c r="T32" i="8"/>
  <c r="S33" i="8"/>
  <c r="T33" i="8"/>
  <c r="S34" i="8"/>
  <c r="T34" i="8"/>
  <c r="S35" i="8"/>
  <c r="T35" i="8"/>
  <c r="S36" i="8"/>
  <c r="T36" i="8"/>
  <c r="S37" i="8"/>
  <c r="T37" i="8"/>
  <c r="S38" i="8"/>
  <c r="T38" i="8"/>
  <c r="S39" i="8"/>
  <c r="T39" i="8"/>
  <c r="S40" i="8"/>
  <c r="T40" i="8"/>
  <c r="S41" i="8"/>
  <c r="T41" i="8"/>
  <c r="S42" i="8"/>
  <c r="T42" i="8"/>
  <c r="S43" i="8"/>
  <c r="T43" i="8"/>
  <c r="S44" i="8"/>
  <c r="T44" i="8"/>
  <c r="S45" i="8"/>
  <c r="T45" i="8"/>
  <c r="S46" i="8"/>
  <c r="T46" i="8"/>
  <c r="S47" i="8"/>
  <c r="T47" i="8"/>
  <c r="S48" i="8"/>
  <c r="T48" i="8"/>
  <c r="S49" i="8"/>
  <c r="T49" i="8"/>
  <c r="S50" i="8"/>
  <c r="T50" i="8"/>
  <c r="S51" i="8"/>
  <c r="T51" i="8"/>
  <c r="S52" i="8"/>
  <c r="T52" i="8"/>
  <c r="S53" i="8"/>
  <c r="T53" i="8"/>
  <c r="S54" i="8"/>
  <c r="T54" i="8"/>
  <c r="S55" i="8"/>
  <c r="T55" i="8"/>
  <c r="S56" i="8"/>
  <c r="T56" i="8"/>
  <c r="S57" i="8"/>
  <c r="T57" i="8"/>
  <c r="S58" i="8"/>
  <c r="T58" i="8"/>
  <c r="S59" i="8"/>
  <c r="T59" i="8"/>
  <c r="S60" i="8"/>
  <c r="T60" i="8"/>
  <c r="S61" i="8"/>
  <c r="T61" i="8"/>
  <c r="S62" i="8"/>
  <c r="T62" i="8"/>
  <c r="S63" i="8"/>
  <c r="T63" i="8"/>
  <c r="S64" i="8"/>
  <c r="T64" i="8"/>
  <c r="S65" i="8"/>
  <c r="T65" i="8"/>
  <c r="S66" i="8"/>
  <c r="T66" i="8"/>
  <c r="S67" i="8"/>
  <c r="T67" i="8"/>
  <c r="S68" i="8"/>
  <c r="T68" i="8"/>
  <c r="S69" i="8"/>
  <c r="T69" i="8"/>
  <c r="S70" i="8"/>
  <c r="T70" i="8"/>
  <c r="S71" i="8"/>
  <c r="T71" i="8"/>
  <c r="S72" i="8"/>
  <c r="T72" i="8"/>
  <c r="S73" i="8"/>
  <c r="T73" i="8"/>
  <c r="S74" i="8"/>
  <c r="T74" i="8"/>
  <c r="S75" i="8"/>
  <c r="T75" i="8"/>
  <c r="S76" i="8"/>
  <c r="T76" i="8"/>
  <c r="S77" i="8"/>
  <c r="T77" i="8"/>
  <c r="S78" i="8"/>
  <c r="T78" i="8"/>
  <c r="S79" i="8"/>
  <c r="T79" i="8"/>
  <c r="S80" i="8"/>
  <c r="T80" i="8"/>
  <c r="S81" i="8"/>
  <c r="T81" i="8"/>
  <c r="S82" i="8"/>
  <c r="T82" i="8"/>
  <c r="S83" i="8"/>
  <c r="T83" i="8"/>
  <c r="S84" i="8"/>
  <c r="T84" i="8"/>
  <c r="S85" i="8"/>
  <c r="T85" i="8"/>
  <c r="S86" i="8"/>
  <c r="T86" i="8"/>
  <c r="S87" i="8"/>
  <c r="T87" i="8"/>
  <c r="S88" i="8"/>
  <c r="T88" i="8"/>
  <c r="S89" i="8"/>
  <c r="T89" i="8"/>
  <c r="S90" i="8"/>
  <c r="T90" i="8"/>
  <c r="S91" i="8"/>
  <c r="T91" i="8"/>
  <c r="S92" i="8"/>
  <c r="T92" i="8"/>
  <c r="S93" i="8"/>
  <c r="T93" i="8"/>
  <c r="S94" i="8"/>
  <c r="T94" i="8"/>
  <c r="S95" i="8"/>
  <c r="T95" i="8"/>
  <c r="S96" i="8"/>
  <c r="T96" i="8"/>
  <c r="S97" i="8"/>
  <c r="T97" i="8"/>
  <c r="S98" i="8"/>
  <c r="T98" i="8"/>
  <c r="S99" i="8"/>
  <c r="T99" i="8"/>
  <c r="S100" i="8"/>
  <c r="T100" i="8"/>
  <c r="S101" i="8"/>
  <c r="T101" i="8"/>
  <c r="S102" i="8"/>
  <c r="T102" i="8"/>
  <c r="S103" i="8"/>
  <c r="T103" i="8"/>
  <c r="S104" i="8"/>
  <c r="T104" i="8"/>
  <c r="S105" i="8"/>
  <c r="T105" i="8"/>
  <c r="S106" i="8"/>
  <c r="T106" i="8"/>
  <c r="S107" i="8"/>
  <c r="T107" i="8"/>
  <c r="S108" i="8"/>
  <c r="T108" i="8"/>
  <c r="S109" i="8"/>
  <c r="T109" i="8"/>
  <c r="S110" i="8"/>
  <c r="T110" i="8"/>
  <c r="S111" i="8"/>
  <c r="T111" i="8"/>
  <c r="S112" i="8"/>
  <c r="T112" i="8"/>
  <c r="S113" i="8"/>
  <c r="T113" i="8"/>
  <c r="S114" i="8"/>
  <c r="T114" i="8"/>
  <c r="S115" i="8"/>
  <c r="T115" i="8"/>
  <c r="S116" i="8"/>
  <c r="T116" i="8"/>
  <c r="S117" i="8"/>
  <c r="T117" i="8"/>
  <c r="S118" i="8"/>
  <c r="T118" i="8"/>
  <c r="S119" i="8"/>
  <c r="T119" i="8"/>
  <c r="S120" i="8"/>
  <c r="T120" i="8"/>
  <c r="S121" i="8"/>
  <c r="T121" i="8"/>
  <c r="S122" i="8"/>
  <c r="T122" i="8"/>
  <c r="S123" i="8"/>
  <c r="T123" i="8"/>
  <c r="S124" i="8"/>
  <c r="T124" i="8"/>
  <c r="S125" i="8"/>
  <c r="T125" i="8"/>
  <c r="S126" i="8"/>
  <c r="T126" i="8"/>
  <c r="S127" i="8"/>
  <c r="T127" i="8"/>
  <c r="S128" i="8"/>
  <c r="T128" i="8"/>
  <c r="S129" i="8"/>
  <c r="T129" i="8"/>
  <c r="S130" i="8"/>
  <c r="T130" i="8"/>
  <c r="S131" i="8"/>
  <c r="T131" i="8"/>
  <c r="S132" i="8"/>
  <c r="T132" i="8"/>
  <c r="S133" i="8"/>
  <c r="T133" i="8"/>
  <c r="S134" i="8"/>
  <c r="T134" i="8"/>
  <c r="S135" i="8"/>
  <c r="T135" i="8"/>
  <c r="S136" i="8"/>
  <c r="T136" i="8"/>
  <c r="S137" i="8"/>
  <c r="T137" i="8"/>
  <c r="S138" i="8"/>
  <c r="T138" i="8"/>
  <c r="S139" i="8"/>
  <c r="T139" i="8"/>
  <c r="S140" i="8"/>
  <c r="T140" i="8"/>
  <c r="S141" i="8"/>
  <c r="T141" i="8"/>
  <c r="S142" i="8"/>
  <c r="T142" i="8"/>
  <c r="S143" i="8"/>
  <c r="T143" i="8"/>
  <c r="S144" i="8"/>
  <c r="T144" i="8"/>
  <c r="S145" i="8"/>
  <c r="T145" i="8"/>
  <c r="S146" i="8"/>
  <c r="T146" i="8"/>
  <c r="S147" i="8"/>
  <c r="T147" i="8"/>
  <c r="S148" i="8"/>
  <c r="T148" i="8"/>
  <c r="S149" i="8"/>
  <c r="T149" i="8"/>
  <c r="S150" i="8"/>
  <c r="T150" i="8"/>
  <c r="S151" i="8"/>
  <c r="T151" i="8"/>
  <c r="S152" i="8"/>
  <c r="T152" i="8"/>
  <c r="S153" i="8"/>
  <c r="T153" i="8"/>
  <c r="S154" i="8"/>
  <c r="T154" i="8"/>
  <c r="S155" i="8"/>
  <c r="T155" i="8"/>
  <c r="S156" i="8"/>
  <c r="T156" i="8"/>
  <c r="S157" i="8"/>
  <c r="T157" i="8"/>
  <c r="S158" i="8"/>
  <c r="T158" i="8"/>
  <c r="S159" i="8"/>
  <c r="T159" i="8"/>
  <c r="S160" i="8"/>
  <c r="T160" i="8"/>
  <c r="S161" i="8"/>
  <c r="T161" i="8"/>
  <c r="S162" i="8"/>
  <c r="T162" i="8"/>
  <c r="S163" i="8"/>
  <c r="T163" i="8"/>
  <c r="S164" i="8"/>
  <c r="T164" i="8"/>
  <c r="S165" i="8"/>
  <c r="T165" i="8"/>
  <c r="S166" i="8"/>
  <c r="T166" i="8"/>
  <c r="S167" i="8"/>
  <c r="T167" i="8"/>
  <c r="S168" i="8"/>
  <c r="T168" i="8"/>
  <c r="S169" i="8"/>
  <c r="T169" i="8"/>
  <c r="S170" i="8"/>
  <c r="T170" i="8"/>
  <c r="S171" i="8"/>
  <c r="T171" i="8"/>
  <c r="S172" i="8"/>
  <c r="T172" i="8"/>
  <c r="S173" i="8"/>
  <c r="T173" i="8"/>
  <c r="S174" i="8"/>
  <c r="T174" i="8"/>
  <c r="S175" i="8"/>
  <c r="T175" i="8"/>
  <c r="S176" i="8"/>
  <c r="T176" i="8"/>
  <c r="S177" i="8"/>
  <c r="T177" i="8"/>
  <c r="S178" i="8"/>
  <c r="T178" i="8"/>
  <c r="S179" i="8"/>
  <c r="T179" i="8"/>
  <c r="S180" i="8"/>
  <c r="T180" i="8"/>
  <c r="S181" i="8"/>
  <c r="T181" i="8"/>
  <c r="S182" i="8"/>
  <c r="T182" i="8"/>
  <c r="S183" i="8"/>
  <c r="T183" i="8"/>
  <c r="S184" i="8"/>
  <c r="T184" i="8"/>
  <c r="S185" i="8"/>
  <c r="T185" i="8"/>
  <c r="S186" i="8"/>
  <c r="T186" i="8"/>
  <c r="S187" i="8"/>
  <c r="T187" i="8"/>
  <c r="S188" i="8"/>
  <c r="T188" i="8"/>
  <c r="S189" i="8"/>
  <c r="T189" i="8"/>
  <c r="S190" i="8"/>
  <c r="T190" i="8"/>
  <c r="S191" i="8"/>
  <c r="T191" i="8"/>
  <c r="S192" i="8"/>
  <c r="T192" i="8"/>
  <c r="S193" i="8"/>
  <c r="T193" i="8"/>
  <c r="S194" i="8"/>
  <c r="T194" i="8"/>
  <c r="S195" i="8"/>
  <c r="T195" i="8"/>
  <c r="S196" i="8"/>
  <c r="T196" i="8"/>
  <c r="S197" i="8"/>
  <c r="T197" i="8"/>
  <c r="S198" i="8"/>
  <c r="T198" i="8"/>
  <c r="S199" i="8"/>
  <c r="T199" i="8"/>
  <c r="S200" i="8"/>
  <c r="T200" i="8"/>
  <c r="S201" i="8"/>
  <c r="T201" i="8"/>
  <c r="S202" i="8"/>
  <c r="T202" i="8"/>
  <c r="S203" i="8"/>
  <c r="T203" i="8"/>
  <c r="S204" i="8"/>
  <c r="T204" i="8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27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11" i="4"/>
  <c r="B210" i="4"/>
  <c r="B209" i="4"/>
  <c r="U18" i="7"/>
  <c r="V18" i="7"/>
  <c r="W18" i="7"/>
  <c r="X18" i="7"/>
  <c r="Y18" i="7"/>
  <c r="Z18" i="7"/>
  <c r="AA18" i="7"/>
  <c r="AB18" i="7"/>
  <c r="AC18" i="7"/>
  <c r="AD18" i="7"/>
  <c r="AE18" i="7"/>
  <c r="T18" i="7"/>
  <c r="AF4" i="7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3" i="7"/>
  <c r="AF18" i="7" s="1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3" i="7"/>
  <c r="Z17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3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4" i="7"/>
  <c r="W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V2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3" i="4"/>
  <c r="Z24" i="4"/>
  <c r="Z25" i="4"/>
  <c r="Z26" i="4"/>
  <c r="Z27" i="4"/>
  <c r="Z28" i="4"/>
  <c r="Z29" i="4"/>
  <c r="Z13" i="4"/>
  <c r="Z14" i="4"/>
  <c r="Z15" i="4"/>
  <c r="Z16" i="4"/>
  <c r="Z17" i="4"/>
  <c r="Z18" i="4"/>
  <c r="Z19" i="4"/>
  <c r="Z20" i="4"/>
  <c r="Z21" i="4"/>
  <c r="Z22" i="4"/>
  <c r="Z3" i="4"/>
  <c r="Z4" i="4"/>
  <c r="Z5" i="4"/>
  <c r="Z6" i="4"/>
  <c r="Z7" i="4"/>
  <c r="Z8" i="4"/>
  <c r="Z9" i="4"/>
  <c r="Z10" i="4"/>
  <c r="Z11" i="4"/>
  <c r="Z12" i="4"/>
  <c r="Z2" i="4"/>
  <c r="Y3" i="4" a="1"/>
  <c r="Y3" i="4" s="1"/>
  <c r="Y4" i="4" a="1"/>
  <c r="Y4" i="4"/>
  <c r="Y5" i="4" a="1"/>
  <c r="Y5" i="4"/>
  <c r="Y6" i="4" a="1"/>
  <c r="Y6" i="4" s="1"/>
  <c r="Y7" i="4" a="1"/>
  <c r="Y7" i="4" s="1"/>
  <c r="Y8" i="4" a="1"/>
  <c r="Y8" i="4"/>
  <c r="Y9" i="4" a="1"/>
  <c r="Y9" i="4"/>
  <c r="Y10" i="4" a="1"/>
  <c r="Y10" i="4" s="1"/>
  <c r="Y11" i="4" a="1"/>
  <c r="Y11" i="4" s="1"/>
  <c r="Y12" i="4" a="1"/>
  <c r="Y12" i="4" s="1"/>
  <c r="Y13" i="4" a="1"/>
  <c r="Y13" i="4" s="1"/>
  <c r="Y14" i="4" a="1"/>
  <c r="Y14" i="4"/>
  <c r="Y15" i="4" a="1"/>
  <c r="Y15" i="4" s="1"/>
  <c r="Y16" i="4" a="1"/>
  <c r="Y16" i="4" s="1"/>
  <c r="Y17" i="4" a="1"/>
  <c r="Y17" i="4" s="1"/>
  <c r="Y18" i="4" a="1"/>
  <c r="Y18" i="4" s="1"/>
  <c r="Y19" i="4" a="1"/>
  <c r="Y19" i="4" s="1"/>
  <c r="Y20" i="4" a="1"/>
  <c r="Y20" i="4" s="1"/>
  <c r="Y21" i="4" a="1"/>
  <c r="Y21" i="4"/>
  <c r="Y22" i="4" a="1"/>
  <c r="Y22" i="4" s="1"/>
  <c r="Y23" i="4" a="1"/>
  <c r="Y23" i="4" s="1"/>
  <c r="Y24" i="4" a="1"/>
  <c r="Y24" i="4" s="1"/>
  <c r="Y25" i="4" a="1"/>
  <c r="Y25" i="4" s="1"/>
  <c r="Y26" i="4" a="1"/>
  <c r="Y26" i="4" s="1"/>
  <c r="Y27" i="4" a="1"/>
  <c r="Y27" i="4" s="1"/>
  <c r="Y28" i="4" a="1"/>
  <c r="Y28" i="4" s="1"/>
  <c r="Y29" i="4" a="1"/>
  <c r="Y29" i="4" s="1"/>
  <c r="Y30" i="4" a="1"/>
  <c r="Y30" i="4" s="1"/>
  <c r="Y31" i="4" a="1"/>
  <c r="Y31" i="4" s="1"/>
  <c r="Y32" i="4" a="1"/>
  <c r="Y32" i="4" s="1"/>
  <c r="Y33" i="4" a="1"/>
  <c r="Y33" i="4" s="1"/>
  <c r="Y34" i="4" a="1"/>
  <c r="Y34" i="4" s="1"/>
  <c r="Y35" i="4" a="1"/>
  <c r="Y35" i="4" s="1"/>
  <c r="Y36" i="4" a="1"/>
  <c r="Y36" i="4" s="1"/>
  <c r="Y37" i="4" a="1"/>
  <c r="Y37" i="4"/>
  <c r="Y38" i="4" a="1"/>
  <c r="Y38" i="4" s="1"/>
  <c r="Y39" i="4" a="1"/>
  <c r="Y39" i="4" s="1"/>
  <c r="Y40" i="4" a="1"/>
  <c r="Y40" i="4" s="1"/>
  <c r="Y41" i="4" a="1"/>
  <c r="Y41" i="4"/>
  <c r="Y42" i="4" a="1"/>
  <c r="Y42" i="4" s="1"/>
  <c r="Y43" i="4" a="1"/>
  <c r="Y43" i="4" s="1"/>
  <c r="Y44" i="4" a="1"/>
  <c r="Y44" i="4" s="1"/>
  <c r="Y45" i="4" a="1"/>
  <c r="Y45" i="4" s="1"/>
  <c r="Y46" i="4" a="1"/>
  <c r="Y46" i="4" s="1"/>
  <c r="Y47" i="4" a="1"/>
  <c r="Y47" i="4" s="1"/>
  <c r="Y48" i="4" a="1"/>
  <c r="Y48" i="4" s="1"/>
  <c r="Y49" i="4" a="1"/>
  <c r="Y49" i="4" s="1"/>
  <c r="Y50" i="4" a="1"/>
  <c r="Y50" i="4" s="1"/>
  <c r="Y51" i="4" a="1"/>
  <c r="Y51" i="4" s="1"/>
  <c r="Y52" i="4" a="1"/>
  <c r="Y52" i="4" s="1"/>
  <c r="Y53" i="4" a="1"/>
  <c r="Y53" i="4" s="1"/>
  <c r="Y54" i="4" a="1"/>
  <c r="Y54" i="4" s="1"/>
  <c r="Y55" i="4" a="1"/>
  <c r="Y55" i="4" s="1"/>
  <c r="Y56" i="4" a="1"/>
  <c r="Y56" i="4" s="1"/>
  <c r="Y57" i="4" a="1"/>
  <c r="Y57" i="4" s="1"/>
  <c r="Y58" i="4" a="1"/>
  <c r="Y58" i="4"/>
  <c r="Y59" i="4" a="1"/>
  <c r="Y59" i="4" s="1"/>
  <c r="Y60" i="4" a="1"/>
  <c r="Y60" i="4" s="1"/>
  <c r="Y61" i="4" a="1"/>
  <c r="Y61" i="4" s="1"/>
  <c r="Y62" i="4" a="1"/>
  <c r="Y62" i="4" s="1"/>
  <c r="Y63" i="4" a="1"/>
  <c r="Y63" i="4" s="1"/>
  <c r="Y64" i="4" a="1"/>
  <c r="Y64" i="4" s="1"/>
  <c r="Y65" i="4" a="1"/>
  <c r="Y65" i="4" s="1"/>
  <c r="Y66" i="4" a="1"/>
  <c r="Y66" i="4" s="1"/>
  <c r="Y67" i="4" a="1"/>
  <c r="Y67" i="4" s="1"/>
  <c r="Y68" i="4" a="1"/>
  <c r="Y68" i="4"/>
  <c r="Y69" i="4" a="1"/>
  <c r="Y69" i="4" s="1"/>
  <c r="Y70" i="4" a="1"/>
  <c r="Y70" i="4" s="1"/>
  <c r="Y71" i="4" a="1"/>
  <c r="Y71" i="4" s="1"/>
  <c r="Y72" i="4" a="1"/>
  <c r="Y72" i="4"/>
  <c r="Y73" i="4" a="1"/>
  <c r="Y73" i="4" s="1"/>
  <c r="Y74" i="4" a="1"/>
  <c r="Y74" i="4" s="1"/>
  <c r="Y75" i="4" a="1"/>
  <c r="Y75" i="4" s="1"/>
  <c r="Y76" i="4" a="1"/>
  <c r="Y76" i="4" s="1"/>
  <c r="Y77" i="4" a="1"/>
  <c r="Y77" i="4" s="1"/>
  <c r="Y78" i="4" a="1"/>
  <c r="Y78" i="4"/>
  <c r="Y79" i="4" a="1"/>
  <c r="Y79" i="4" s="1"/>
  <c r="Y80" i="4" a="1"/>
  <c r="Y80" i="4" s="1"/>
  <c r="Y81" i="4" a="1"/>
  <c r="Y81" i="4" s="1"/>
  <c r="Y82" i="4" a="1"/>
  <c r="Y82" i="4" s="1"/>
  <c r="Y83" i="4" a="1"/>
  <c r="Y83" i="4" s="1"/>
  <c r="Y84" i="4" a="1"/>
  <c r="Y84" i="4" s="1"/>
  <c r="Y85" i="4" a="1"/>
  <c r="Y85" i="4"/>
  <c r="Y86" i="4" a="1"/>
  <c r="Y86" i="4" s="1"/>
  <c r="Y87" i="4" a="1"/>
  <c r="Y87" i="4" s="1"/>
  <c r="Y88" i="4" a="1"/>
  <c r="Y88" i="4" s="1"/>
  <c r="Y89" i="4" a="1"/>
  <c r="Y89" i="4" s="1"/>
  <c r="Y90" i="4" a="1"/>
  <c r="Y90" i="4"/>
  <c r="Y91" i="4" a="1"/>
  <c r="Y91" i="4" s="1"/>
  <c r="Y92" i="4" a="1"/>
  <c r="Y92" i="4" s="1"/>
  <c r="Y93" i="4" a="1"/>
  <c r="Y93" i="4" s="1"/>
  <c r="Y94" i="4" a="1"/>
  <c r="Y94" i="4" s="1"/>
  <c r="Y95" i="4" a="1"/>
  <c r="Y95" i="4" s="1"/>
  <c r="Y96" i="4" a="1"/>
  <c r="Y96" i="4" s="1"/>
  <c r="Y97" i="4" a="1"/>
  <c r="Y97" i="4" s="1"/>
  <c r="Y98" i="4" a="1"/>
  <c r="Y98" i="4" s="1"/>
  <c r="Y99" i="4" a="1"/>
  <c r="Y99" i="4" s="1"/>
  <c r="Y100" i="4" a="1"/>
  <c r="Y100" i="4" s="1"/>
  <c r="Y101" i="4" a="1"/>
  <c r="Y101" i="4" s="1"/>
  <c r="Y102" i="4" a="1"/>
  <c r="Y102" i="4" s="1"/>
  <c r="Y103" i="4" a="1"/>
  <c r="Y103" i="4" s="1"/>
  <c r="Y104" i="4" a="1"/>
  <c r="Y104" i="4" s="1"/>
  <c r="Y105" i="4" a="1"/>
  <c r="Y105" i="4" s="1"/>
  <c r="Y106" i="4" a="1"/>
  <c r="Y106" i="4" s="1"/>
  <c r="Y107" i="4" a="1"/>
  <c r="Y107" i="4" s="1"/>
  <c r="Y108" i="4" a="1"/>
  <c r="Y108" i="4" s="1"/>
  <c r="Y109" i="4" a="1"/>
  <c r="Y109" i="4" s="1"/>
  <c r="Y110" i="4" a="1"/>
  <c r="Y110" i="4" s="1"/>
  <c r="Y111" i="4" a="1"/>
  <c r="Y111" i="4" s="1"/>
  <c r="Y112" i="4" a="1"/>
  <c r="Y112" i="4" s="1"/>
  <c r="Y113" i="4" a="1"/>
  <c r="Y113" i="4"/>
  <c r="Y114" i="4" a="1"/>
  <c r="Y114" i="4" s="1"/>
  <c r="Y115" i="4" a="1"/>
  <c r="Y115" i="4" s="1"/>
  <c r="Y116" i="4" a="1"/>
  <c r="Y116" i="4" s="1"/>
  <c r="Y117" i="4" a="1"/>
  <c r="Y117" i="4" s="1"/>
  <c r="Y118" i="4" a="1"/>
  <c r="Y118" i="4" s="1"/>
  <c r="Y119" i="4" a="1"/>
  <c r="Y119" i="4" s="1"/>
  <c r="Y120" i="4" a="1"/>
  <c r="Y120" i="4" s="1"/>
  <c r="Y121" i="4" a="1"/>
  <c r="Y121" i="4" s="1"/>
  <c r="Y122" i="4" a="1"/>
  <c r="Y122" i="4" s="1"/>
  <c r="Y123" i="4" a="1"/>
  <c r="Y123" i="4" s="1"/>
  <c r="Y124" i="4" a="1"/>
  <c r="Y124" i="4" s="1"/>
  <c r="Y125" i="4" a="1"/>
  <c r="Y125" i="4" s="1"/>
  <c r="Y126" i="4" a="1"/>
  <c r="Y126" i="4"/>
  <c r="Y127" i="4" a="1"/>
  <c r="Y127" i="4" s="1"/>
  <c r="Y128" i="4" a="1"/>
  <c r="Y128" i="4" s="1"/>
  <c r="Y129" i="4" a="1"/>
  <c r="Y129" i="4" s="1"/>
  <c r="Y130" i="4" a="1"/>
  <c r="Y130" i="4" s="1"/>
  <c r="Y131" i="4" a="1"/>
  <c r="Y131" i="4" s="1"/>
  <c r="Y132" i="4" a="1"/>
  <c r="Y132" i="4" s="1"/>
  <c r="Y133" i="4" a="1"/>
  <c r="Y133" i="4" s="1"/>
  <c r="Y134" i="4" a="1"/>
  <c r="Y134" i="4" s="1"/>
  <c r="Y135" i="4" a="1"/>
  <c r="Y135" i="4" s="1"/>
  <c r="Y136" i="4" a="1"/>
  <c r="Y136" i="4" s="1"/>
  <c r="Y137" i="4" a="1"/>
  <c r="Y137" i="4"/>
  <c r="Y138" i="4" a="1"/>
  <c r="Y138" i="4" s="1"/>
  <c r="Y139" i="4" a="1"/>
  <c r="Y139" i="4" s="1"/>
  <c r="Y140" i="4" a="1"/>
  <c r="Y140" i="4" s="1"/>
  <c r="Y141" i="4" a="1"/>
  <c r="Y141" i="4" s="1"/>
  <c r="Y142" i="4" a="1"/>
  <c r="Y142" i="4" s="1"/>
  <c r="Y143" i="4" a="1"/>
  <c r="Y143" i="4" s="1"/>
  <c r="Y144" i="4" a="1"/>
  <c r="Y144" i="4" s="1"/>
  <c r="Y145" i="4" a="1"/>
  <c r="Y145" i="4" s="1"/>
  <c r="Y146" i="4" a="1"/>
  <c r="Y146" i="4"/>
  <c r="Y147" i="4" a="1"/>
  <c r="Y147" i="4" s="1"/>
  <c r="Y148" i="4" a="1"/>
  <c r="Y148" i="4" s="1"/>
  <c r="Y149" i="4" a="1"/>
  <c r="Y149" i="4"/>
  <c r="Y150" i="4" a="1"/>
  <c r="Y150" i="4" s="1"/>
  <c r="Y151" i="4" a="1"/>
  <c r="Y151" i="4" s="1"/>
  <c r="Y152" i="4" a="1"/>
  <c r="Y152" i="4" s="1"/>
  <c r="Y153" i="4" a="1"/>
  <c r="Y153" i="4" s="1"/>
  <c r="Y154" i="4" a="1"/>
  <c r="Y154" i="4" s="1"/>
  <c r="Y155" i="4" a="1"/>
  <c r="Y155" i="4" s="1"/>
  <c r="Y156" i="4" a="1"/>
  <c r="Y156" i="4" s="1"/>
  <c r="Y157" i="4" a="1"/>
  <c r="Y157" i="4" s="1"/>
  <c r="Y158" i="4" a="1"/>
  <c r="Y158" i="4" s="1"/>
  <c r="Y159" i="4" a="1"/>
  <c r="Y159" i="4" s="1"/>
  <c r="Y160" i="4" a="1"/>
  <c r="Y160" i="4"/>
  <c r="Y161" i="4" a="1"/>
  <c r="Y161" i="4" s="1"/>
  <c r="Y162" i="4" a="1"/>
  <c r="Y162" i="4" s="1"/>
  <c r="Y163" i="4" a="1"/>
  <c r="Y163" i="4" s="1"/>
  <c r="Y164" i="4" a="1"/>
  <c r="Y164" i="4" s="1"/>
  <c r="Y165" i="4" a="1"/>
  <c r="Y165" i="4" s="1"/>
  <c r="Y166" i="4" a="1"/>
  <c r="Y166" i="4" s="1"/>
  <c r="Y167" i="4" a="1"/>
  <c r="Y167" i="4" s="1"/>
  <c r="Y168" i="4" a="1"/>
  <c r="Y168" i="4" s="1"/>
  <c r="Y169" i="4" a="1"/>
  <c r="Y169" i="4" s="1"/>
  <c r="Y170" i="4" a="1"/>
  <c r="Y170" i="4" s="1"/>
  <c r="Y171" i="4" a="1"/>
  <c r="Y171" i="4" s="1"/>
  <c r="Y172" i="4" a="1"/>
  <c r="Y172" i="4"/>
  <c r="Y173" i="4" a="1"/>
  <c r="Y173" i="4"/>
  <c r="Y174" i="4" a="1"/>
  <c r="Y174" i="4" s="1"/>
  <c r="Y175" i="4" a="1"/>
  <c r="Y175" i="4" s="1"/>
  <c r="Y176" i="4" a="1"/>
  <c r="Y176" i="4" s="1"/>
  <c r="Y177" i="4" a="1"/>
  <c r="Y177" i="4" s="1"/>
  <c r="Y178" i="4" a="1"/>
  <c r="Y178" i="4"/>
  <c r="Y179" i="4" a="1"/>
  <c r="Y179" i="4" s="1"/>
  <c r="Y180" i="4" a="1"/>
  <c r="Y180" i="4" s="1"/>
  <c r="Y181" i="4" a="1"/>
  <c r="Y181" i="4" s="1"/>
  <c r="Y182" i="4" a="1"/>
  <c r="Y182" i="4" s="1"/>
  <c r="Y183" i="4" a="1"/>
  <c r="Y183" i="4" s="1"/>
  <c r="Y184" i="4" a="1"/>
  <c r="Y184" i="4" s="1"/>
  <c r="Y185" i="4" a="1"/>
  <c r="Y185" i="4" s="1"/>
  <c r="Y186" i="4" a="1"/>
  <c r="Y186" i="4" s="1"/>
  <c r="Y187" i="4" a="1"/>
  <c r="Y187" i="4" s="1"/>
  <c r="Y188" i="4" a="1"/>
  <c r="Y188" i="4" s="1"/>
  <c r="Y189" i="4" a="1"/>
  <c r="Y189" i="4" s="1"/>
  <c r="Y190" i="4" a="1"/>
  <c r="Y190" i="4"/>
  <c r="Y191" i="4" a="1"/>
  <c r="Y191" i="4" s="1"/>
  <c r="Y192" i="4" a="1"/>
  <c r="Y192" i="4" s="1"/>
  <c r="Y193" i="4" a="1"/>
  <c r="Y193" i="4" s="1"/>
  <c r="Y194" i="4" a="1"/>
  <c r="Y194" i="4" s="1"/>
  <c r="Y195" i="4" a="1"/>
  <c r="Y195" i="4" s="1"/>
  <c r="Y196" i="4" a="1"/>
  <c r="Y196" i="4" s="1"/>
  <c r="Y197" i="4" a="1"/>
  <c r="Y197" i="4"/>
  <c r="Y198" i="4" a="1"/>
  <c r="Y198" i="4" s="1"/>
  <c r="Y199" i="4" a="1"/>
  <c r="Y199" i="4" s="1"/>
  <c r="Y200" i="4" a="1"/>
  <c r="Y200" i="4" s="1"/>
  <c r="Y201" i="4" a="1"/>
  <c r="Y201" i="4" s="1"/>
  <c r="Y202" i="4" a="1"/>
  <c r="Y202" i="4" s="1"/>
  <c r="Y203" i="4" a="1"/>
  <c r="Y203" i="4" s="1"/>
  <c r="Y204" i="4" a="1"/>
  <c r="Y204" i="4"/>
  <c r="Y2" i="4" a="1"/>
  <c r="Y2" i="4" s="1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S3" i="4"/>
  <c r="S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" i="4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3" i="5"/>
  <c r="L3" i="5" a="1"/>
  <c r="L3" i="5" s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A38" i="5"/>
  <c r="A35" i="5"/>
  <c r="E31" i="6"/>
  <c r="E30" i="6"/>
  <c r="E29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14" i="6"/>
  <c r="A32" i="5"/>
  <c r="A29" i="5"/>
  <c r="A26" i="5"/>
  <c r="O20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<sst xmlns="http://schemas.openxmlformats.org/spreadsheetml/2006/main" count="5299" uniqueCount="227">
  <si>
    <t>Customize Ribbon</t>
  </si>
  <si>
    <t xml:space="preserve">File </t>
  </si>
  <si>
    <t>PRODUCT</t>
  </si>
  <si>
    <t>TYPE</t>
  </si>
  <si>
    <t>PRICE</t>
  </si>
  <si>
    <t>MOBILE</t>
  </si>
  <si>
    <t>LAPTOP</t>
  </si>
  <si>
    <t>A.C</t>
  </si>
  <si>
    <t>REFRIGERATOR</t>
  </si>
  <si>
    <t>ELECTRONIC</t>
  </si>
  <si>
    <t>X-LOOKUP</t>
  </si>
  <si>
    <t>Options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</si>
  <si>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</si>
  <si>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</si>
  <si>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</si>
  <si>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</si>
  <si>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</si>
  <si>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</si>
  <si>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</si>
  <si>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</si>
  <si>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</si>
  <si>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</si>
  <si>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</si>
  <si>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</si>
  <si>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</si>
  <si>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</si>
  <si>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</si>
  <si>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</si>
  <si>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</si>
  <si>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</si>
  <si>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</si>
  <si>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Customer type</t>
  </si>
  <si>
    <t>Gender</t>
  </si>
  <si>
    <t>Product_line</t>
  </si>
  <si>
    <t>Unit_price</t>
  </si>
  <si>
    <t>Quantity</t>
  </si>
  <si>
    <t>Tax _5</t>
  </si>
  <si>
    <t>Total</t>
  </si>
  <si>
    <t>Rating</t>
  </si>
  <si>
    <t>P_date</t>
  </si>
  <si>
    <t>EEID</t>
  </si>
  <si>
    <t>Member</t>
  </si>
  <si>
    <t>Female</t>
  </si>
  <si>
    <t>Health and beauty</t>
  </si>
  <si>
    <t>101013</t>
  </si>
  <si>
    <t>Normal</t>
  </si>
  <si>
    <t>Electronic accessories</t>
  </si>
  <si>
    <t>101018</t>
  </si>
  <si>
    <t>Male</t>
  </si>
  <si>
    <t>Home and lifestyle</t>
  </si>
  <si>
    <t>101027</t>
  </si>
  <si>
    <t>101032</t>
  </si>
  <si>
    <t>Sports and travel</t>
  </si>
  <si>
    <t>101015</t>
  </si>
  <si>
    <t>101038</t>
  </si>
  <si>
    <t>101040</t>
  </si>
  <si>
    <t>101046</t>
  </si>
  <si>
    <t>101042</t>
  </si>
  <si>
    <t>Food and beverages</t>
  </si>
  <si>
    <t>101049</t>
  </si>
  <si>
    <t>101045</t>
  </si>
  <si>
    <t>101037</t>
  </si>
  <si>
    <t>101025</t>
  </si>
  <si>
    <t>101016</t>
  </si>
  <si>
    <t>101022</t>
  </si>
  <si>
    <t>COUNT</t>
  </si>
  <si>
    <t>COUNTA</t>
  </si>
  <si>
    <t>COUNTBLANK</t>
  </si>
  <si>
    <t>Dataset</t>
  </si>
  <si>
    <t>Mean</t>
  </si>
  <si>
    <t>Median</t>
  </si>
  <si>
    <t>Mode</t>
  </si>
  <si>
    <t xml:space="preserve">Mode </t>
  </si>
  <si>
    <t>Varianle</t>
  </si>
  <si>
    <r>
      <t xml:space="preserve">Mean </t>
    </r>
    <r>
      <rPr>
        <sz val="11"/>
        <color theme="1"/>
        <rFont val="Calibri"/>
        <family val="2"/>
      </rPr>
      <t>µ</t>
    </r>
  </si>
  <si>
    <t>SD</t>
  </si>
  <si>
    <t>index</t>
  </si>
  <si>
    <t>Date</t>
  </si>
  <si>
    <t>Year</t>
  </si>
  <si>
    <t>Month</t>
  </si>
  <si>
    <t>Customer Age</t>
  </si>
  <si>
    <t>Customer Gender</t>
  </si>
  <si>
    <t>Country</t>
  </si>
  <si>
    <t>State</t>
  </si>
  <si>
    <t>Product Category</t>
  </si>
  <si>
    <t>Sub Category</t>
  </si>
  <si>
    <t>Unit Cost</t>
  </si>
  <si>
    <t>Unit Price</t>
  </si>
  <si>
    <t>Cost</t>
  </si>
  <si>
    <t>Revenue</t>
  </si>
  <si>
    <t>Row Labels</t>
  </si>
  <si>
    <t>Sum of Revenue</t>
  </si>
  <si>
    <t>F</t>
  </si>
  <si>
    <t>United States</t>
  </si>
  <si>
    <t>Washington</t>
  </si>
  <si>
    <t>Accessories</t>
  </si>
  <si>
    <t>Tires and Tubes</t>
  </si>
  <si>
    <t>Clothing</t>
  </si>
  <si>
    <t>Gloves</t>
  </si>
  <si>
    <t>Helmets</t>
  </si>
  <si>
    <t>California</t>
  </si>
  <si>
    <t>Bike Stands</t>
  </si>
  <si>
    <t>M</t>
  </si>
  <si>
    <t>Bikes</t>
  </si>
  <si>
    <t>Mountain Bikes</t>
  </si>
  <si>
    <t>Oregon</t>
  </si>
  <si>
    <t>Hydration Packs</t>
  </si>
  <si>
    <t>Jerseys</t>
  </si>
  <si>
    <t>Fenders</t>
  </si>
  <si>
    <t>Cleaners</t>
  </si>
  <si>
    <t>Socks</t>
  </si>
  <si>
    <t>Caps</t>
  </si>
  <si>
    <t>Touring Bikes</t>
  </si>
  <si>
    <t>Bottles and Cages</t>
  </si>
  <si>
    <t>Vests</t>
  </si>
  <si>
    <t>Road Bikes</t>
  </si>
  <si>
    <t>Counts cells with numbers in a range</t>
  </si>
  <si>
    <t>Counts all cells in a range that has values, both numbers and letters</t>
  </si>
  <si>
    <t>Counts blank cells in a range</t>
  </si>
  <si>
    <t>COUNTIF</t>
  </si>
  <si>
    <t>Counts cells 'Health and beauty' in Product_line</t>
  </si>
  <si>
    <t>COUNTIFS</t>
  </si>
  <si>
    <t>Counts cells in a range 'Health and beauty' with 'Female' TRUE or FALSE condition</t>
  </si>
  <si>
    <t>CONCAT</t>
  </si>
  <si>
    <t xml:space="preserve">  Electronic accessories</t>
  </si>
  <si>
    <t xml:space="preserve">   Health and beauty</t>
  </si>
  <si>
    <t xml:space="preserve">     Electronic accessories</t>
  </si>
  <si>
    <t xml:space="preserve">    Home and lifestyle</t>
  </si>
  <si>
    <t xml:space="preserve">    Food and beverages</t>
  </si>
  <si>
    <t xml:space="preserve">        Fashion accessories</t>
  </si>
  <si>
    <t xml:space="preserve">    Health and beauty</t>
  </si>
  <si>
    <t xml:space="preserve">  Health and beauty</t>
  </si>
  <si>
    <t xml:space="preserve">      Sports and travel</t>
  </si>
  <si>
    <t xml:space="preserve">       Food and beverages</t>
  </si>
  <si>
    <t>TRIM</t>
  </si>
  <si>
    <t>Removes irregular spacing, leaving one space between each value</t>
  </si>
  <si>
    <t>LEFT</t>
  </si>
  <si>
    <t>RIGHT</t>
  </si>
  <si>
    <t>Returns values from the left side of a cell</t>
  </si>
  <si>
    <t>Returns values from the right side of a cell</t>
  </si>
  <si>
    <t>UPPER</t>
  </si>
  <si>
    <t>LOWER</t>
  </si>
  <si>
    <t>Reformats content to lowercase</t>
  </si>
  <si>
    <t>Reformats content to upperrcase</t>
  </si>
  <si>
    <t>MINIMUM</t>
  </si>
  <si>
    <t>MAXIMUN</t>
  </si>
  <si>
    <t>AVERAGE</t>
  </si>
  <si>
    <t>Calculates the average revenue</t>
  </si>
  <si>
    <t>AVERAGEIF</t>
  </si>
  <si>
    <t>Average Revenue</t>
  </si>
  <si>
    <t>AVERAGEIFS</t>
  </si>
  <si>
    <t>AND</t>
  </si>
  <si>
    <t>IF</t>
  </si>
  <si>
    <t>IFS</t>
  </si>
  <si>
    <t>IFNA</t>
  </si>
  <si>
    <t>OR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</si>
  <si>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</si>
  <si>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</si>
  <si>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</si>
  <si>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</si>
  <si>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</si>
  <si>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</si>
  <si>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</si>
  <si>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</si>
  <si>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</si>
  <si>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</si>
  <si>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</si>
  <si>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</si>
  <si>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</si>
  <si>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</si>
  <si>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SUM, SUMIF &amp; ABSOLUTE REFERENCE</t>
  </si>
  <si>
    <t>DAY</t>
  </si>
  <si>
    <t>YEAR</t>
  </si>
  <si>
    <t>BACK DATE</t>
  </si>
  <si>
    <t>ADD DATE</t>
  </si>
  <si>
    <t>DATE OF SALE AGE</t>
  </si>
  <si>
    <t>Grand Total</t>
  </si>
  <si>
    <t>Sum of Year</t>
  </si>
  <si>
    <t>Sum of Sum of Revenue</t>
  </si>
  <si>
    <t>Employee ID</t>
  </si>
  <si>
    <t>Last Name</t>
  </si>
  <si>
    <t>First Name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</si>
  <si>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</si>
  <si>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</si>
  <si>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</si>
  <si>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</si>
  <si>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</si>
  <si>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</si>
  <si>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</si>
  <si>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</si>
  <si>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</si>
  <si>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</si>
  <si>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</si>
  <si>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</si>
  <si>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</si>
  <si>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</si>
  <si>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</si>
  <si>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</si>
  <si>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</si>
  <si>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</si>
  <si>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</si>
  <si>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</si>
  <si>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</si>
  <si>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</si>
  <si>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</si>
  <si>
    <t>Pay Report</t>
  </si>
  <si>
    <t>Pay</t>
  </si>
  <si>
    <t>Employee data</t>
  </si>
  <si>
    <t>H-LOOKUP</t>
  </si>
  <si>
    <t>Master Data</t>
  </si>
  <si>
    <t>Emp ID</t>
  </si>
  <si>
    <t>ID148</t>
  </si>
  <si>
    <t>ID149</t>
  </si>
  <si>
    <t>ID150</t>
  </si>
  <si>
    <t>ID151</t>
  </si>
  <si>
    <t>ID152</t>
  </si>
  <si>
    <t>Emp Name</t>
  </si>
  <si>
    <t>Abhi</t>
  </si>
  <si>
    <t>Raju</t>
  </si>
  <si>
    <t>Jyothi</t>
  </si>
  <si>
    <t>Kavya</t>
  </si>
  <si>
    <t>DOJ</t>
  </si>
  <si>
    <t>Salary</t>
  </si>
  <si>
    <t>MAXIMUM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</si>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</sst>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$&quot;#,##0_);\(&quot;$&quot;#,##0\);&quot;$&quot;0_)"/>
    <numFmt numFmtId="167" formatCode="_ * #,##0.00_ ;_ * \-#,##0.00_ ;_ * &quot;-&quot;??_ ;_ @_ "/>
    <numFmt numFmtId="168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Verdana"/>
      <family val="2"/>
    </font>
    <font>
      <b/>
      <sz val="14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7" tint="0.7999816888943144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7" fontId="3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3" fontId="0" fillId="0" borderId="7" xfId="0" applyNumberFormat="1" applyBorder="1"/>
    <xf numFmtId="0" fontId="0" fillId="0" borderId="8" xfId="0" applyBorder="1"/>
    <xf numFmtId="3" fontId="0" fillId="0" borderId="9" xfId="0" applyNumberFormat="1" applyBorder="1"/>
    <xf numFmtId="0" fontId="0" fillId="0" borderId="10" xfId="0" applyBorder="1"/>
    <xf numFmtId="0" fontId="0" fillId="0" borderId="11" xfId="0" applyBorder="1"/>
    <xf numFmtId="3" fontId="0" fillId="0" borderId="12" xfId="0" applyNumberFormat="1" applyBorder="1"/>
    <xf numFmtId="0" fontId="2" fillId="0" borderId="0" xfId="0" applyFont="1"/>
    <xf numFmtId="0" fontId="4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2" fillId="0" borderId="1" xfId="0" applyFont="1" applyBorder="1"/>
    <xf numFmtId="2" fontId="0" fillId="0" borderId="0" xfId="0" applyNumberFormat="1"/>
    <xf numFmtId="2" fontId="1" fillId="0" borderId="0" xfId="0" applyNumberFormat="1" applyFont="1"/>
    <xf numFmtId="0" fontId="0" fillId="0" borderId="3" xfId="0" applyBorder="1"/>
    <xf numFmtId="0" fontId="0" fillId="0" borderId="5" xfId="0" applyBorder="1"/>
    <xf numFmtId="14" fontId="0" fillId="0" borderId="0" xfId="0" applyNumberFormat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7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4" fillId="4" borderId="13" xfId="0" applyFont="1" applyFill="1" applyBorder="1" applyAlignment="1">
      <alignment wrapText="1"/>
    </xf>
    <xf numFmtId="0" fontId="4" fillId="4" borderId="14" xfId="0" applyFont="1" applyFill="1" applyBorder="1" applyAlignment="1">
      <alignment wrapText="1"/>
    </xf>
    <xf numFmtId="0" fontId="4" fillId="4" borderId="15" xfId="0" applyFont="1" applyFill="1" applyBorder="1" applyAlignment="1">
      <alignment wrapText="1"/>
    </xf>
    <xf numFmtId="14" fontId="0" fillId="5" borderId="14" xfId="0" applyNumberFormat="1" applyFill="1" applyBorder="1"/>
    <xf numFmtId="14" fontId="0" fillId="0" borderId="14" xfId="0" applyNumberFormat="1" applyBorder="1"/>
    <xf numFmtId="0" fontId="4" fillId="4" borderId="0" xfId="0" applyFont="1" applyFill="1" applyAlignment="1">
      <alignment wrapText="1"/>
    </xf>
    <xf numFmtId="2" fontId="1" fillId="0" borderId="1" xfId="0" applyNumberFormat="1" applyFont="1" applyBorder="1"/>
    <xf numFmtId="14" fontId="4" fillId="4" borderId="14" xfId="0" applyNumberFormat="1" applyFont="1" applyFill="1" applyBorder="1" applyAlignment="1">
      <alignment wrapText="1"/>
    </xf>
    <xf numFmtId="2" fontId="4" fillId="4" borderId="0" xfId="0" applyNumberFormat="1" applyFont="1" applyFill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166" fontId="0" fillId="0" borderId="0" xfId="0" applyNumberFormat="1"/>
    <xf numFmtId="0" fontId="0" fillId="8" borderId="0" xfId="0" applyFill="1"/>
    <xf numFmtId="0" fontId="10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1" xfId="1" applyNumberFormat="1" applyFont="1" applyBorder="1"/>
    <xf numFmtId="0" fontId="4" fillId="9" borderId="1" xfId="0" applyFont="1" applyFill="1" applyBorder="1"/>
    <xf numFmtId="0" fontId="0" fillId="5" borderId="19" xfId="0" applyFill="1" applyBorder="1"/>
    <xf numFmtId="0" fontId="2" fillId="5" borderId="1" xfId="0" applyFont="1" applyFill="1" applyBorder="1"/>
    <xf numFmtId="0" fontId="0" fillId="5" borderId="20" xfId="0" applyFill="1" applyBorder="1"/>
    <xf numFmtId="164" fontId="0" fillId="10" borderId="1" xfId="0" applyNumberFormat="1" applyFill="1" applyBorder="1"/>
    <xf numFmtId="1" fontId="0" fillId="10" borderId="1" xfId="0" applyNumberFormat="1" applyFill="1" applyBorder="1"/>
    <xf numFmtId="0" fontId="0" fillId="10" borderId="1" xfId="0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0" borderId="4" xfId="0" applyBorder="1"/>
    <xf numFmtId="0" fontId="1" fillId="0" borderId="21" xfId="0" applyFont="1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4" fillId="9" borderId="1" xfId="0" applyFont="1" applyFill="1" applyBorder="1" applyAlignment="1">
      <alignment horizontal="center" vertical="center"/>
    </xf>
  </cellXfs>
  <cellStyles count="2">
    <cellStyle name="Comma 2" xfId="1" xr:uid="{18C4B16D-D7A6-4194-A488-469DDF6E2FA2}"/>
    <cellStyle name="Normal" xfId="0" builtinId="0"/>
  </cellStyles>
  <dxfs count="7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[Excel_Project.xlsx]Pivot chart!PivotTable18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chart'!$B$4</c:f>
              <c:strCache>
                <c:ptCount val="1"/>
                <c:pt idx="0">
                  <c:v>Sum of Sum of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chart'!$A$5:$A$17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chart'!$B$5:$B$17</c:f>
              <c:numCache>
                <c:formatCode>General</c:formatCode>
                <c:ptCount val="12"/>
                <c:pt idx="0">
                  <c:v>5680</c:v>
                </c:pt>
                <c:pt idx="1">
                  <c:v>2357</c:v>
                </c:pt>
                <c:pt idx="2">
                  <c:v>4893</c:v>
                </c:pt>
                <c:pt idx="3">
                  <c:v>6686</c:v>
                </c:pt>
                <c:pt idx="4">
                  <c:v>5312</c:v>
                </c:pt>
                <c:pt idx="5">
                  <c:v>3018</c:v>
                </c:pt>
                <c:pt idx="6">
                  <c:v>34642</c:v>
                </c:pt>
                <c:pt idx="7">
                  <c:v>18585</c:v>
                </c:pt>
                <c:pt idx="8">
                  <c:v>5089</c:v>
                </c:pt>
                <c:pt idx="9">
                  <c:v>9895</c:v>
                </c:pt>
                <c:pt idx="10">
                  <c:v>8173</c:v>
                </c:pt>
                <c:pt idx="11">
                  <c:v>16776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48-47B2-BADB-56D34C2A240D}"/>
            </c:ext>
          </c:extLst>
        </c:ser>
        <c:ser>
          <c:idx val="1"/>
          <c:order val="1"/>
          <c:tx>
            <c:strRef>
              <c:f>'Pivot chart'!$C$4</c:f>
              <c:strCache>
                <c:ptCount val="1"/>
                <c:pt idx="0">
                  <c:v>Sum of 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chart'!$A$5:$A$17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chart'!$C$5:$C$17</c:f>
              <c:numCache>
                <c:formatCode>General</c:formatCode>
                <c:ptCount val="12"/>
                <c:pt idx="0">
                  <c:v>20160</c:v>
                </c:pt>
                <c:pt idx="1">
                  <c:v>24192</c:v>
                </c:pt>
                <c:pt idx="2">
                  <c:v>22176</c:v>
                </c:pt>
                <c:pt idx="3">
                  <c:v>28223</c:v>
                </c:pt>
                <c:pt idx="4">
                  <c:v>28224</c:v>
                </c:pt>
                <c:pt idx="5">
                  <c:v>18144</c:v>
                </c:pt>
                <c:pt idx="6">
                  <c:v>80615</c:v>
                </c:pt>
                <c:pt idx="7">
                  <c:v>34255</c:v>
                </c:pt>
                <c:pt idx="8">
                  <c:v>24180</c:v>
                </c:pt>
                <c:pt idx="9">
                  <c:v>48360</c:v>
                </c:pt>
                <c:pt idx="10">
                  <c:v>26195</c:v>
                </c:pt>
                <c:pt idx="11">
                  <c:v>54405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48-47B2-BADB-56D34C2A2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68655584"/>
        <c:axId val="2068648096"/>
      </c:barChart>
      <c:catAx>
        <c:axId val="206865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648096"/>
        <c:crosses val="autoZero"/>
        <c:auto val="1"/>
        <c:lblAlgn val="ctr"/>
        <c:lblOffset val="100"/>
        <c:noMultiLvlLbl val="0"/>
      </c:catAx>
      <c:valAx>
        <c:axId val="20686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65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18</xdr:row>
      <xdr:rowOff>0</xdr:rowOff>
    </xdr:from>
    <xdr:to>
      <xdr:col>7</xdr:col>
      <xdr:colOff>167640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E66780-238B-6486-A9DE-06C854D42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i Parmar" refreshedDate="44912.891210648151" createdVersion="8" refreshedVersion="8" minRefreshableVersion="3" recordCount="203" xr:uid="{04239A45-BF2B-4341-BD1F-3E71115CAE43}">
  <cacheSource type="worksheet">
    <worksheetSource ref="A1:Q203" sheet="LOOKUP"/>
  </cacheSource>
  <cacheFields count="19">
    <cacheField name="index" numFmtId="0">
      <sharedItems containsSemiMixedTypes="0" containsString="0" containsNumber="1" containsInteger="1" minValue="0" maxValue="202"/>
    </cacheField>
    <cacheField name="Date" numFmtId="14">
      <sharedItems containsSemiMixedTypes="0" containsNonDate="0" containsDate="1" containsString="0" minDate="2015-04-02T00:00:00" maxDate="2016-07-25T00:00:00" count="121">
        <d v="2016-02-19T00:00:00"/>
        <d v="2016-02-20T00:00:00"/>
        <d v="2016-02-27T00:00:00"/>
        <d v="2016-03-12T00:00:00"/>
        <d v="2016-04-08T00:00:00"/>
        <d v="2016-04-17T00:00:00"/>
        <d v="2016-06-22T00:00:00"/>
        <d v="2016-06-24T00:00:00"/>
        <d v="2016-07-01T00:00:00"/>
        <d v="2016-07-22T00:00:00"/>
        <d v="2015-08-18T00:00:00"/>
        <d v="2015-08-30T00:00:00"/>
        <d v="2015-09-17T00:00:00"/>
        <d v="2015-09-24T00:00:00"/>
        <d v="2015-10-07T00:00:00"/>
        <d v="2015-10-13T00:00:00"/>
        <d v="2015-10-20T00:00:00"/>
        <d v="2015-11-01T00:00:00"/>
        <d v="2015-11-15T00:00:00"/>
        <d v="2015-12-15T00:00:00"/>
        <d v="2015-12-16T00:00:00"/>
        <d v="2015-12-20T00:00:00"/>
        <d v="2015-12-25T00:00:00"/>
        <d v="2015-12-29T00:00:00"/>
        <d v="2015-07-22T00:00:00"/>
        <d v="2015-10-10T00:00:00"/>
        <d v="2016-06-11T00:00:00"/>
        <d v="2015-08-13T00:00:00"/>
        <d v="2015-09-10T00:00:00"/>
        <d v="2015-12-21T00:00:00"/>
        <d v="2015-07-27T00:00:00"/>
        <d v="2016-02-07T00:00:00"/>
        <d v="2015-07-24T00:00:00"/>
        <d v="2016-03-20T00:00:00"/>
        <d v="2016-03-21T00:00:00"/>
        <d v="2016-05-06T00:00:00"/>
        <d v="2016-06-06T00:00:00"/>
        <d v="2016-06-09T00:00:00"/>
        <d v="2015-08-20T00:00:00"/>
        <d v="2015-08-21T00:00:00"/>
        <d v="2015-09-27T00:00:00"/>
        <d v="2016-01-27T00:00:00"/>
        <d v="2016-01-25T00:00:00"/>
        <d v="2016-01-26T00:00:00"/>
        <d v="2016-05-20T00:00:00"/>
        <d v="2015-07-26T00:00:00"/>
        <d v="2015-12-06T00:00:00"/>
        <d v="2015-10-05T00:00:00"/>
        <d v="2015-07-18T00:00:00"/>
        <d v="2015-07-25T00:00:00"/>
        <d v="2015-12-04T00:00:00"/>
        <d v="2015-07-16T00:00:00"/>
        <d v="2015-08-14T00:00:00"/>
        <d v="2015-12-28T00:00:00"/>
        <d v="2016-03-26T00:00:00"/>
        <d v="2016-05-24T00:00:00"/>
        <d v="2015-07-08T00:00:00"/>
        <d v="2015-07-13T00:00:00"/>
        <d v="2015-08-08T00:00:00"/>
        <d v="2015-08-29T00:00:00"/>
        <d v="2016-01-16T00:00:00"/>
        <d v="2015-07-31T00:00:00"/>
        <d v="2016-02-13T00:00:00"/>
        <d v="2016-07-07T00:00:00"/>
        <d v="2016-07-08T00:00:00"/>
        <d v="2015-09-04T00:00:00"/>
        <d v="2015-09-06T00:00:00"/>
        <d v="2015-10-22T00:00:00"/>
        <d v="2016-03-22T00:00:00"/>
        <d v="2016-05-03T00:00:00"/>
        <d v="2016-06-28T00:00:00"/>
        <d v="2016-07-03T00:00:00"/>
        <d v="2015-10-27T00:00:00"/>
        <d v="2015-10-31T00:00:00"/>
        <d v="2015-12-02T00:00:00"/>
        <d v="2016-01-10T00:00:00"/>
        <d v="2016-01-13T00:00:00"/>
        <d v="2015-08-16T00:00:00"/>
        <d v="2015-11-17T00:00:00"/>
        <d v="2015-07-29T00:00:00"/>
        <d v="2015-09-30T00:00:00"/>
        <d v="2015-07-14T00:00:00"/>
        <d v="2015-10-08T00:00:00"/>
        <d v="2015-07-12T00:00:00"/>
        <d v="2015-08-01T00:00:00"/>
        <d v="2015-10-21T00:00:00"/>
        <d v="2015-12-17T00:00:00"/>
        <d v="2016-04-04T00:00:00"/>
        <d v="2015-04-02T00:00:00"/>
        <d v="2015-08-22T00:00:00"/>
        <d v="2015-08-25T00:00:00"/>
        <d v="2016-05-13T00:00:00"/>
        <d v="2015-10-09T00:00:00"/>
        <d v="2015-11-26T00:00:00"/>
        <d v="2016-04-16T00:00:00"/>
        <d v="2016-03-27T00:00:00"/>
        <d v="2015-07-20T00:00:00"/>
        <d v="2015-11-05T00:00:00"/>
        <d v="2016-03-28T00:00:00"/>
        <d v="2016-01-05T00:00:00"/>
        <d v="2016-03-01T00:00:00"/>
        <d v="2016-07-20T00:00:00"/>
        <d v="2015-09-13T00:00:00"/>
        <d v="2016-02-11T00:00:00"/>
        <d v="2016-04-11T00:00:00"/>
        <d v="2016-04-18T00:00:00"/>
        <d v="2016-04-20T00:00:00"/>
        <d v="2016-04-26T00:00:00"/>
        <d v="2016-05-04T00:00:00"/>
        <d v="2016-05-29T00:00:00"/>
        <d v="2016-07-10T00:00:00"/>
        <d v="2016-07-24T00:00:00"/>
        <d v="2015-12-19T00:00:00"/>
        <d v="2016-04-07T00:00:00"/>
        <d v="2015-08-09T00:00:00"/>
        <d v="2015-11-10T00:00:00"/>
        <d v="2015-11-29T00:00:00"/>
        <d v="2016-01-08T00:00:00"/>
        <d v="2016-05-09T00:00:00"/>
        <d v="2016-06-10T00:00:00"/>
        <d v="2016-04-24T00:00:00"/>
      </sharedItems>
      <fieldGroup par="18" base="1">
        <rangePr groupBy="months" startDate="2015-04-02T00:00:00" endDate="2016-07-25T00:00:00"/>
        <groupItems count="14">
          <s v="&lt;4/2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5/2016"/>
        </groupItems>
      </fieldGroup>
    </cacheField>
    <cacheField name="Year" numFmtId="0">
      <sharedItems containsSemiMixedTypes="0" containsString="0" containsNumber="1" containsInteger="1" minValue="2015" maxValue="2016" count="2">
        <n v="2016"/>
        <n v="2015"/>
      </sharedItems>
    </cacheField>
    <cacheField name="Month" numFmtId="0">
      <sharedItems count="12">
        <s v="February"/>
        <s v="March"/>
        <s v="April"/>
        <s v="June"/>
        <s v="July"/>
        <s v="August"/>
        <s v="September"/>
        <s v="October"/>
        <s v="November"/>
        <s v="December"/>
        <s v="May"/>
        <s v="January"/>
      </sharedItems>
    </cacheField>
    <cacheField name="Customer Age" numFmtId="0">
      <sharedItems containsSemiMixedTypes="0" containsString="0" containsNumber="1" containsInteger="1" minValue="18" maxValue="55"/>
    </cacheField>
    <cacheField name="Customer Gender" numFmtId="0">
      <sharedItems count="2">
        <s v="F"/>
        <s v="M"/>
      </sharedItems>
    </cacheField>
    <cacheField name="Country" numFmtId="0">
      <sharedItems count="1">
        <s v="United States"/>
      </sharedItems>
    </cacheField>
    <cacheField name="State" numFmtId="0">
      <sharedItems count="3">
        <s v="Washington"/>
        <s v="California"/>
        <s v="Oregon"/>
      </sharedItems>
    </cacheField>
    <cacheField name="Product Category" numFmtId="0">
      <sharedItems count="3">
        <s v="Accessories"/>
        <s v="Clothing"/>
        <s v="Bikes"/>
      </sharedItems>
    </cacheField>
    <cacheField name="Sub Category" numFmtId="0">
      <sharedItems count="15">
        <s v="Tires and Tubes"/>
        <s v="Gloves"/>
        <s v="Helmets"/>
        <s v="Bike Stands"/>
        <s v="Mountain Bikes"/>
        <s v="Hydration Packs"/>
        <s v="Jerseys"/>
        <s v="Fenders"/>
        <s v="Cleaners"/>
        <s v="Socks"/>
        <s v="Caps"/>
        <s v="Touring Bikes"/>
        <s v="Bottles and Cages"/>
        <s v="Vests"/>
        <s v="Road Bikes"/>
      </sharedItems>
    </cacheField>
    <cacheField name="Quantity" numFmtId="0">
      <sharedItems containsSemiMixedTypes="0" containsString="0" containsNumber="1" containsInteger="1" minValue="1" maxValue="3"/>
    </cacheField>
    <cacheField name="Unit Cost" numFmtId="0">
      <sharedItems containsSemiMixedTypes="0" containsString="0" containsNumber="1" minValue="0.67" maxValue="2320"/>
    </cacheField>
    <cacheField name="Unit Price" numFmtId="0">
      <sharedItems containsSemiMixedTypes="0" containsString="0" containsNumber="1" minValue="0.66666700000000001" maxValue="2340"/>
    </cacheField>
    <cacheField name="Cost" numFmtId="0">
      <sharedItems containsSemiMixedTypes="0" containsString="0" containsNumber="1" containsInteger="1" minValue="2" maxValue="2320"/>
    </cacheField>
    <cacheField name="Revenue" numFmtId="0">
      <sharedItems containsSemiMixedTypes="0" containsString="0" containsNumber="1" containsInteger="1" minValue="2" maxValue="2450"/>
    </cacheField>
    <cacheField name="Row Labels" numFmtId="0">
      <sharedItems containsSemiMixedTypes="0" containsString="0" containsNumber="1" containsInteger="1" minValue="0" maxValue="202"/>
    </cacheField>
    <cacheField name="Sum of Revenue" numFmtId="0">
      <sharedItems containsSemiMixedTypes="0" containsString="0" containsNumber="1" containsInteger="1" minValue="2" maxValue="2450"/>
    </cacheField>
    <cacheField name="Quarters" numFmtId="0" databaseField="0">
      <fieldGroup base="1">
        <rangePr groupBy="quarters" startDate="2015-04-02T00:00:00" endDate="2016-07-25T00:00:00"/>
        <groupItems count="6">
          <s v="&lt;4/2/2015"/>
          <s v="Qtr1"/>
          <s v="Qtr2"/>
          <s v="Qtr3"/>
          <s v="Qtr4"/>
          <s v="&gt;7/25/2016"/>
        </groupItems>
      </fieldGroup>
    </cacheField>
    <cacheField name="Years" numFmtId="0" databaseField="0">
      <fieldGroup base="1">
        <rangePr groupBy="years" startDate="2015-04-02T00:00:00" endDate="2016-07-25T00:00:00"/>
        <groupItems count="4">
          <s v="&lt;4/2/2015"/>
          <s v="2015"/>
          <s v="2016"/>
          <s v="&gt;7/2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n v="0"/>
    <x v="0"/>
    <x v="0"/>
    <x v="0"/>
    <n v="29"/>
    <x v="0"/>
    <x v="0"/>
    <x v="0"/>
    <x v="0"/>
    <x v="0"/>
    <n v="1"/>
    <n v="80"/>
    <n v="109"/>
    <n v="80"/>
    <n v="109"/>
    <n v="0"/>
    <n v="109"/>
  </r>
  <r>
    <n v="1"/>
    <x v="1"/>
    <x v="0"/>
    <x v="0"/>
    <n v="29"/>
    <x v="0"/>
    <x v="0"/>
    <x v="0"/>
    <x v="1"/>
    <x v="1"/>
    <n v="2"/>
    <n v="24.5"/>
    <n v="28.5"/>
    <n v="49"/>
    <n v="57"/>
    <n v="1"/>
    <n v="57"/>
  </r>
  <r>
    <n v="2"/>
    <x v="2"/>
    <x v="0"/>
    <x v="0"/>
    <n v="29"/>
    <x v="0"/>
    <x v="0"/>
    <x v="0"/>
    <x v="0"/>
    <x v="0"/>
    <n v="3"/>
    <n v="3.67"/>
    <n v="5"/>
    <n v="11"/>
    <n v="15"/>
    <n v="2"/>
    <n v="15"/>
  </r>
  <r>
    <n v="3"/>
    <x v="3"/>
    <x v="0"/>
    <x v="1"/>
    <n v="29"/>
    <x v="0"/>
    <x v="0"/>
    <x v="0"/>
    <x v="0"/>
    <x v="0"/>
    <n v="2"/>
    <n v="87.5"/>
    <n v="116.5"/>
    <n v="175"/>
    <n v="233"/>
    <n v="3"/>
    <n v="233"/>
  </r>
  <r>
    <n v="4"/>
    <x v="3"/>
    <x v="0"/>
    <x v="1"/>
    <n v="29"/>
    <x v="0"/>
    <x v="0"/>
    <x v="0"/>
    <x v="0"/>
    <x v="0"/>
    <n v="3"/>
    <n v="35"/>
    <n v="41.666666999999997"/>
    <n v="105"/>
    <n v="125"/>
    <n v="4"/>
    <n v="125"/>
  </r>
  <r>
    <n v="5"/>
    <x v="4"/>
    <x v="0"/>
    <x v="2"/>
    <n v="29"/>
    <x v="0"/>
    <x v="0"/>
    <x v="0"/>
    <x v="0"/>
    <x v="0"/>
    <n v="1"/>
    <n v="66"/>
    <n v="78"/>
    <n v="66"/>
    <n v="78"/>
    <n v="5"/>
    <n v="78"/>
  </r>
  <r>
    <n v="6"/>
    <x v="5"/>
    <x v="0"/>
    <x v="2"/>
    <n v="29"/>
    <x v="0"/>
    <x v="0"/>
    <x v="0"/>
    <x v="0"/>
    <x v="0"/>
    <n v="2"/>
    <n v="52"/>
    <n v="60"/>
    <n v="104"/>
    <n v="120"/>
    <n v="6"/>
    <n v="120"/>
  </r>
  <r>
    <n v="7"/>
    <x v="5"/>
    <x v="0"/>
    <x v="2"/>
    <n v="29"/>
    <x v="0"/>
    <x v="0"/>
    <x v="0"/>
    <x v="0"/>
    <x v="0"/>
    <n v="1"/>
    <n v="60"/>
    <n v="68"/>
    <n v="60"/>
    <n v="68"/>
    <n v="7"/>
    <n v="68"/>
  </r>
  <r>
    <n v="8"/>
    <x v="6"/>
    <x v="0"/>
    <x v="3"/>
    <n v="29"/>
    <x v="0"/>
    <x v="0"/>
    <x v="0"/>
    <x v="0"/>
    <x v="0"/>
    <n v="2"/>
    <n v="8"/>
    <n v="10"/>
    <n v="16"/>
    <n v="20"/>
    <n v="8"/>
    <n v="20"/>
  </r>
  <r>
    <n v="9"/>
    <x v="6"/>
    <x v="0"/>
    <x v="3"/>
    <n v="29"/>
    <x v="0"/>
    <x v="0"/>
    <x v="0"/>
    <x v="0"/>
    <x v="0"/>
    <n v="2"/>
    <n v="2.5"/>
    <n v="3"/>
    <n v="5"/>
    <n v="6"/>
    <n v="9"/>
    <n v="6"/>
  </r>
  <r>
    <n v="10"/>
    <x v="7"/>
    <x v="0"/>
    <x v="3"/>
    <n v="29"/>
    <x v="0"/>
    <x v="0"/>
    <x v="0"/>
    <x v="0"/>
    <x v="2"/>
    <n v="2"/>
    <n v="17.5"/>
    <n v="21"/>
    <n v="35"/>
    <n v="42"/>
    <n v="10"/>
    <n v="42"/>
  </r>
  <r>
    <n v="11"/>
    <x v="8"/>
    <x v="0"/>
    <x v="4"/>
    <n v="29"/>
    <x v="0"/>
    <x v="0"/>
    <x v="0"/>
    <x v="0"/>
    <x v="0"/>
    <n v="3"/>
    <n v="40"/>
    <n v="48.666666999999997"/>
    <n v="120"/>
    <n v="146"/>
    <n v="11"/>
    <n v="146"/>
  </r>
  <r>
    <n v="12"/>
    <x v="9"/>
    <x v="0"/>
    <x v="4"/>
    <n v="29"/>
    <x v="0"/>
    <x v="0"/>
    <x v="0"/>
    <x v="0"/>
    <x v="0"/>
    <n v="2"/>
    <n v="46"/>
    <n v="60"/>
    <n v="92"/>
    <n v="120"/>
    <n v="12"/>
    <n v="120"/>
  </r>
  <r>
    <n v="13"/>
    <x v="9"/>
    <x v="0"/>
    <x v="4"/>
    <n v="29"/>
    <x v="0"/>
    <x v="0"/>
    <x v="0"/>
    <x v="0"/>
    <x v="0"/>
    <n v="1"/>
    <n v="9"/>
    <n v="10"/>
    <n v="9"/>
    <n v="10"/>
    <n v="13"/>
    <n v="10"/>
  </r>
  <r>
    <n v="14"/>
    <x v="10"/>
    <x v="1"/>
    <x v="5"/>
    <n v="29"/>
    <x v="0"/>
    <x v="0"/>
    <x v="0"/>
    <x v="0"/>
    <x v="2"/>
    <n v="3"/>
    <n v="151.66999999999999"/>
    <n v="181.33333300000001"/>
    <n v="455"/>
    <n v="544"/>
    <n v="14"/>
    <n v="544"/>
  </r>
  <r>
    <n v="15"/>
    <x v="11"/>
    <x v="1"/>
    <x v="5"/>
    <n v="29"/>
    <x v="0"/>
    <x v="0"/>
    <x v="0"/>
    <x v="0"/>
    <x v="0"/>
    <n v="3"/>
    <n v="70"/>
    <n v="72.666667000000004"/>
    <n v="210"/>
    <n v="218"/>
    <n v="15"/>
    <n v="218"/>
  </r>
  <r>
    <n v="16"/>
    <x v="12"/>
    <x v="1"/>
    <x v="6"/>
    <n v="29"/>
    <x v="0"/>
    <x v="0"/>
    <x v="0"/>
    <x v="0"/>
    <x v="0"/>
    <n v="1"/>
    <n v="385"/>
    <n v="439"/>
    <n v="385"/>
    <n v="439"/>
    <n v="16"/>
    <n v="439"/>
  </r>
  <r>
    <n v="17"/>
    <x v="12"/>
    <x v="1"/>
    <x v="6"/>
    <n v="29"/>
    <x v="0"/>
    <x v="0"/>
    <x v="0"/>
    <x v="0"/>
    <x v="0"/>
    <n v="2"/>
    <n v="72.5"/>
    <n v="86.5"/>
    <n v="145"/>
    <n v="173"/>
    <n v="17"/>
    <n v="173"/>
  </r>
  <r>
    <n v="18"/>
    <x v="12"/>
    <x v="1"/>
    <x v="6"/>
    <n v="29"/>
    <x v="0"/>
    <x v="0"/>
    <x v="0"/>
    <x v="0"/>
    <x v="2"/>
    <n v="3"/>
    <n v="210"/>
    <n v="212.66666699999999"/>
    <n v="630"/>
    <n v="638"/>
    <n v="18"/>
    <n v="638"/>
  </r>
  <r>
    <n v="19"/>
    <x v="13"/>
    <x v="1"/>
    <x v="6"/>
    <n v="29"/>
    <x v="0"/>
    <x v="0"/>
    <x v="0"/>
    <x v="0"/>
    <x v="0"/>
    <n v="1"/>
    <n v="64"/>
    <n v="74"/>
    <n v="64"/>
    <n v="74"/>
    <n v="19"/>
    <n v="74"/>
  </r>
  <r>
    <n v="20"/>
    <x v="13"/>
    <x v="1"/>
    <x v="6"/>
    <n v="29"/>
    <x v="0"/>
    <x v="0"/>
    <x v="0"/>
    <x v="0"/>
    <x v="2"/>
    <n v="3"/>
    <n v="326.67"/>
    <n v="359.66666700000002"/>
    <n v="980"/>
    <n v="1079"/>
    <n v="20"/>
    <n v="1079"/>
  </r>
  <r>
    <n v="21"/>
    <x v="14"/>
    <x v="1"/>
    <x v="7"/>
    <n v="29"/>
    <x v="0"/>
    <x v="0"/>
    <x v="0"/>
    <x v="0"/>
    <x v="0"/>
    <n v="1"/>
    <n v="125"/>
    <n v="136"/>
    <n v="125"/>
    <n v="136"/>
    <n v="21"/>
    <n v="136"/>
  </r>
  <r>
    <n v="22"/>
    <x v="14"/>
    <x v="1"/>
    <x v="7"/>
    <n v="29"/>
    <x v="0"/>
    <x v="0"/>
    <x v="0"/>
    <x v="0"/>
    <x v="2"/>
    <n v="2"/>
    <n v="17.5"/>
    <n v="18"/>
    <n v="35"/>
    <n v="36"/>
    <n v="22"/>
    <n v="36"/>
  </r>
  <r>
    <n v="23"/>
    <x v="14"/>
    <x v="1"/>
    <x v="7"/>
    <n v="29"/>
    <x v="0"/>
    <x v="0"/>
    <x v="0"/>
    <x v="0"/>
    <x v="0"/>
    <n v="2"/>
    <n v="215"/>
    <n v="226"/>
    <n v="430"/>
    <n v="452"/>
    <n v="23"/>
    <n v="452"/>
  </r>
  <r>
    <n v="24"/>
    <x v="14"/>
    <x v="1"/>
    <x v="7"/>
    <n v="29"/>
    <x v="0"/>
    <x v="0"/>
    <x v="0"/>
    <x v="0"/>
    <x v="0"/>
    <n v="3"/>
    <n v="22"/>
    <n v="23"/>
    <n v="66"/>
    <n v="69"/>
    <n v="24"/>
    <n v="69"/>
  </r>
  <r>
    <n v="25"/>
    <x v="15"/>
    <x v="1"/>
    <x v="7"/>
    <n v="29"/>
    <x v="0"/>
    <x v="0"/>
    <x v="0"/>
    <x v="0"/>
    <x v="0"/>
    <n v="1"/>
    <n v="750"/>
    <n v="820"/>
    <n v="750"/>
    <n v="820"/>
    <n v="25"/>
    <n v="820"/>
  </r>
  <r>
    <n v="26"/>
    <x v="16"/>
    <x v="1"/>
    <x v="7"/>
    <n v="29"/>
    <x v="0"/>
    <x v="0"/>
    <x v="0"/>
    <x v="0"/>
    <x v="0"/>
    <n v="2"/>
    <n v="60"/>
    <n v="70.5"/>
    <n v="120"/>
    <n v="141"/>
    <n v="26"/>
    <n v="141"/>
  </r>
  <r>
    <n v="27"/>
    <x v="16"/>
    <x v="1"/>
    <x v="7"/>
    <n v="29"/>
    <x v="0"/>
    <x v="0"/>
    <x v="0"/>
    <x v="0"/>
    <x v="0"/>
    <n v="1"/>
    <n v="125"/>
    <n v="130"/>
    <n v="125"/>
    <n v="130"/>
    <n v="27"/>
    <n v="130"/>
  </r>
  <r>
    <n v="28"/>
    <x v="16"/>
    <x v="1"/>
    <x v="7"/>
    <n v="29"/>
    <x v="0"/>
    <x v="0"/>
    <x v="0"/>
    <x v="0"/>
    <x v="2"/>
    <n v="1"/>
    <n v="140"/>
    <n v="143"/>
    <n v="140"/>
    <n v="143"/>
    <n v="28"/>
    <n v="143"/>
  </r>
  <r>
    <n v="29"/>
    <x v="17"/>
    <x v="1"/>
    <x v="8"/>
    <n v="29"/>
    <x v="0"/>
    <x v="0"/>
    <x v="0"/>
    <x v="0"/>
    <x v="0"/>
    <n v="2"/>
    <n v="192.5"/>
    <n v="213.5"/>
    <n v="385"/>
    <n v="427"/>
    <n v="29"/>
    <n v="427"/>
  </r>
  <r>
    <n v="30"/>
    <x v="17"/>
    <x v="1"/>
    <x v="8"/>
    <n v="29"/>
    <x v="0"/>
    <x v="0"/>
    <x v="0"/>
    <x v="0"/>
    <x v="0"/>
    <n v="3"/>
    <n v="38.33"/>
    <n v="43.333333000000003"/>
    <n v="115"/>
    <n v="130"/>
    <n v="30"/>
    <n v="130"/>
  </r>
  <r>
    <n v="31"/>
    <x v="17"/>
    <x v="1"/>
    <x v="8"/>
    <n v="29"/>
    <x v="0"/>
    <x v="0"/>
    <x v="0"/>
    <x v="0"/>
    <x v="2"/>
    <n v="3"/>
    <n v="151.66999999999999"/>
    <n v="170"/>
    <n v="455"/>
    <n v="510"/>
    <n v="31"/>
    <n v="510"/>
  </r>
  <r>
    <n v="32"/>
    <x v="18"/>
    <x v="1"/>
    <x v="8"/>
    <n v="29"/>
    <x v="0"/>
    <x v="0"/>
    <x v="0"/>
    <x v="0"/>
    <x v="0"/>
    <n v="1"/>
    <n v="56"/>
    <n v="65"/>
    <n v="56"/>
    <n v="65"/>
    <n v="32"/>
    <n v="65"/>
  </r>
  <r>
    <n v="33"/>
    <x v="18"/>
    <x v="1"/>
    <x v="8"/>
    <n v="29"/>
    <x v="0"/>
    <x v="0"/>
    <x v="0"/>
    <x v="0"/>
    <x v="0"/>
    <n v="3"/>
    <n v="108.67"/>
    <n v="123.666667"/>
    <n v="326"/>
    <n v="371"/>
    <n v="33"/>
    <n v="371"/>
  </r>
  <r>
    <n v="34"/>
    <x v="18"/>
    <x v="1"/>
    <x v="8"/>
    <n v="29"/>
    <x v="0"/>
    <x v="0"/>
    <x v="0"/>
    <x v="0"/>
    <x v="0"/>
    <n v="3"/>
    <n v="14.67"/>
    <n v="15"/>
    <n v="44"/>
    <n v="45"/>
    <n v="34"/>
    <n v="45"/>
  </r>
  <r>
    <n v="35"/>
    <x v="19"/>
    <x v="1"/>
    <x v="9"/>
    <n v="29"/>
    <x v="0"/>
    <x v="0"/>
    <x v="0"/>
    <x v="0"/>
    <x v="2"/>
    <n v="2"/>
    <n v="280"/>
    <n v="269"/>
    <n v="560"/>
    <n v="538"/>
    <n v="35"/>
    <n v="538"/>
  </r>
  <r>
    <n v="36"/>
    <x v="20"/>
    <x v="1"/>
    <x v="9"/>
    <n v="29"/>
    <x v="0"/>
    <x v="0"/>
    <x v="0"/>
    <x v="0"/>
    <x v="0"/>
    <n v="2"/>
    <n v="293.5"/>
    <n v="320.5"/>
    <n v="587"/>
    <n v="641"/>
    <n v="36"/>
    <n v="641"/>
  </r>
  <r>
    <n v="37"/>
    <x v="20"/>
    <x v="1"/>
    <x v="9"/>
    <n v="29"/>
    <x v="0"/>
    <x v="0"/>
    <x v="0"/>
    <x v="0"/>
    <x v="0"/>
    <n v="2"/>
    <n v="2"/>
    <n v="2"/>
    <n v="4"/>
    <n v="4"/>
    <n v="37"/>
    <n v="4"/>
  </r>
  <r>
    <n v="38"/>
    <x v="20"/>
    <x v="1"/>
    <x v="9"/>
    <n v="29"/>
    <x v="0"/>
    <x v="0"/>
    <x v="0"/>
    <x v="0"/>
    <x v="2"/>
    <n v="1"/>
    <n v="420"/>
    <n v="472"/>
    <n v="420"/>
    <n v="472"/>
    <n v="38"/>
    <n v="472"/>
  </r>
  <r>
    <n v="39"/>
    <x v="21"/>
    <x v="1"/>
    <x v="9"/>
    <n v="29"/>
    <x v="0"/>
    <x v="0"/>
    <x v="0"/>
    <x v="0"/>
    <x v="0"/>
    <n v="2"/>
    <n v="275.5"/>
    <n v="303"/>
    <n v="551"/>
    <n v="606"/>
    <n v="39"/>
    <n v="606"/>
  </r>
  <r>
    <n v="40"/>
    <x v="21"/>
    <x v="1"/>
    <x v="9"/>
    <n v="29"/>
    <x v="0"/>
    <x v="0"/>
    <x v="0"/>
    <x v="0"/>
    <x v="0"/>
    <n v="1"/>
    <n v="120"/>
    <n v="120"/>
    <n v="120"/>
    <n v="120"/>
    <n v="40"/>
    <n v="120"/>
  </r>
  <r>
    <n v="41"/>
    <x v="21"/>
    <x v="1"/>
    <x v="9"/>
    <n v="29"/>
    <x v="0"/>
    <x v="0"/>
    <x v="0"/>
    <x v="0"/>
    <x v="2"/>
    <n v="1"/>
    <n v="630"/>
    <n v="624"/>
    <n v="630"/>
    <n v="624"/>
    <n v="41"/>
    <n v="624"/>
  </r>
  <r>
    <n v="42"/>
    <x v="22"/>
    <x v="1"/>
    <x v="9"/>
    <n v="29"/>
    <x v="0"/>
    <x v="0"/>
    <x v="0"/>
    <x v="0"/>
    <x v="0"/>
    <n v="2"/>
    <n v="32.5"/>
    <n v="36"/>
    <n v="65"/>
    <n v="72"/>
    <n v="42"/>
    <n v="72"/>
  </r>
  <r>
    <n v="43"/>
    <x v="22"/>
    <x v="1"/>
    <x v="9"/>
    <n v="29"/>
    <x v="0"/>
    <x v="0"/>
    <x v="0"/>
    <x v="0"/>
    <x v="0"/>
    <n v="3"/>
    <n v="338.33"/>
    <n v="389.33333299999998"/>
    <n v="1015"/>
    <n v="1168"/>
    <n v="43"/>
    <n v="1168"/>
  </r>
  <r>
    <n v="44"/>
    <x v="22"/>
    <x v="1"/>
    <x v="9"/>
    <n v="29"/>
    <x v="0"/>
    <x v="0"/>
    <x v="0"/>
    <x v="0"/>
    <x v="0"/>
    <n v="3"/>
    <n v="10.67"/>
    <n v="11"/>
    <n v="32"/>
    <n v="33"/>
    <n v="44"/>
    <n v="33"/>
  </r>
  <r>
    <n v="45"/>
    <x v="23"/>
    <x v="1"/>
    <x v="9"/>
    <n v="29"/>
    <x v="0"/>
    <x v="0"/>
    <x v="0"/>
    <x v="0"/>
    <x v="0"/>
    <n v="3"/>
    <n v="36.67"/>
    <n v="41.666666999999997"/>
    <n v="110"/>
    <n v="125"/>
    <n v="45"/>
    <n v="125"/>
  </r>
  <r>
    <n v="46"/>
    <x v="23"/>
    <x v="1"/>
    <x v="9"/>
    <n v="29"/>
    <x v="0"/>
    <x v="0"/>
    <x v="0"/>
    <x v="0"/>
    <x v="2"/>
    <n v="2"/>
    <n v="245"/>
    <n v="249.5"/>
    <n v="490"/>
    <n v="499"/>
    <n v="46"/>
    <n v="499"/>
  </r>
  <r>
    <n v="47"/>
    <x v="24"/>
    <x v="1"/>
    <x v="4"/>
    <n v="18"/>
    <x v="0"/>
    <x v="0"/>
    <x v="1"/>
    <x v="0"/>
    <x v="3"/>
    <n v="1"/>
    <n v="636"/>
    <n v="677"/>
    <n v="636"/>
    <n v="677"/>
    <n v="47"/>
    <n v="677"/>
  </r>
  <r>
    <n v="48"/>
    <x v="25"/>
    <x v="1"/>
    <x v="7"/>
    <n v="18"/>
    <x v="0"/>
    <x v="0"/>
    <x v="1"/>
    <x v="0"/>
    <x v="3"/>
    <n v="3"/>
    <n v="159"/>
    <n v="170.66666699999999"/>
    <n v="477"/>
    <n v="512"/>
    <n v="48"/>
    <n v="512"/>
  </r>
  <r>
    <n v="49"/>
    <x v="26"/>
    <x v="0"/>
    <x v="3"/>
    <n v="18"/>
    <x v="1"/>
    <x v="0"/>
    <x v="1"/>
    <x v="2"/>
    <x v="4"/>
    <n v="1"/>
    <n v="769"/>
    <n v="875"/>
    <n v="769"/>
    <n v="875"/>
    <n v="49"/>
    <n v="875"/>
  </r>
  <r>
    <n v="50"/>
    <x v="27"/>
    <x v="1"/>
    <x v="5"/>
    <n v="18"/>
    <x v="1"/>
    <x v="0"/>
    <x v="1"/>
    <x v="2"/>
    <x v="4"/>
    <n v="1"/>
    <n v="2295"/>
    <n v="2242"/>
    <n v="2295"/>
    <n v="2242"/>
    <n v="50"/>
    <n v="2242"/>
  </r>
  <r>
    <n v="51"/>
    <x v="28"/>
    <x v="1"/>
    <x v="6"/>
    <n v="18"/>
    <x v="1"/>
    <x v="0"/>
    <x v="1"/>
    <x v="2"/>
    <x v="4"/>
    <n v="1"/>
    <n v="769"/>
    <n v="776"/>
    <n v="769"/>
    <n v="776"/>
    <n v="51"/>
    <n v="776"/>
  </r>
  <r>
    <n v="52"/>
    <x v="16"/>
    <x v="1"/>
    <x v="7"/>
    <n v="18"/>
    <x v="1"/>
    <x v="0"/>
    <x v="1"/>
    <x v="2"/>
    <x v="4"/>
    <n v="2"/>
    <n v="1160"/>
    <n v="1005"/>
    <n v="2320"/>
    <n v="2010"/>
    <n v="52"/>
    <n v="2010"/>
  </r>
  <r>
    <n v="53"/>
    <x v="29"/>
    <x v="1"/>
    <x v="9"/>
    <n v="18"/>
    <x v="1"/>
    <x v="0"/>
    <x v="1"/>
    <x v="2"/>
    <x v="4"/>
    <n v="1"/>
    <n v="2295"/>
    <n v="2303"/>
    <n v="2295"/>
    <n v="2303"/>
    <n v="53"/>
    <n v="2303"/>
  </r>
  <r>
    <n v="54"/>
    <x v="30"/>
    <x v="1"/>
    <x v="4"/>
    <n v="19"/>
    <x v="0"/>
    <x v="0"/>
    <x v="2"/>
    <x v="0"/>
    <x v="5"/>
    <n v="2"/>
    <n v="797.5"/>
    <n v="813"/>
    <n v="1595"/>
    <n v="1626"/>
    <n v="54"/>
    <n v="1626"/>
  </r>
  <r>
    <n v="55"/>
    <x v="31"/>
    <x v="0"/>
    <x v="0"/>
    <n v="19"/>
    <x v="1"/>
    <x v="0"/>
    <x v="0"/>
    <x v="2"/>
    <x v="4"/>
    <n v="3"/>
    <n v="180"/>
    <n v="188.33333300000001"/>
    <n v="540"/>
    <n v="565"/>
    <n v="55"/>
    <n v="565"/>
  </r>
  <r>
    <n v="56"/>
    <x v="32"/>
    <x v="1"/>
    <x v="4"/>
    <n v="19"/>
    <x v="1"/>
    <x v="0"/>
    <x v="0"/>
    <x v="2"/>
    <x v="4"/>
    <n v="1"/>
    <n v="2320"/>
    <n v="2160"/>
    <n v="2320"/>
    <n v="2160"/>
    <n v="56"/>
    <n v="2160"/>
  </r>
  <r>
    <n v="57"/>
    <x v="33"/>
    <x v="0"/>
    <x v="1"/>
    <n v="19"/>
    <x v="1"/>
    <x v="0"/>
    <x v="1"/>
    <x v="1"/>
    <x v="6"/>
    <n v="3"/>
    <n v="100"/>
    <n v="117.666667"/>
    <n v="300"/>
    <n v="353"/>
    <n v="57"/>
    <n v="353"/>
  </r>
  <r>
    <n v="58"/>
    <x v="34"/>
    <x v="0"/>
    <x v="1"/>
    <n v="19"/>
    <x v="1"/>
    <x v="0"/>
    <x v="1"/>
    <x v="1"/>
    <x v="6"/>
    <n v="1"/>
    <n v="750"/>
    <n v="985"/>
    <n v="750"/>
    <n v="985"/>
    <n v="58"/>
    <n v="985"/>
  </r>
  <r>
    <n v="59"/>
    <x v="35"/>
    <x v="0"/>
    <x v="10"/>
    <n v="19"/>
    <x v="1"/>
    <x v="0"/>
    <x v="1"/>
    <x v="1"/>
    <x v="6"/>
    <n v="3"/>
    <n v="133.33000000000001"/>
    <n v="164.33333300000001"/>
    <n v="400"/>
    <n v="493"/>
    <n v="59"/>
    <n v="493"/>
  </r>
  <r>
    <n v="60"/>
    <x v="36"/>
    <x v="0"/>
    <x v="3"/>
    <n v="19"/>
    <x v="1"/>
    <x v="0"/>
    <x v="1"/>
    <x v="0"/>
    <x v="7"/>
    <n v="3"/>
    <n v="88"/>
    <n v="95.333332999999996"/>
    <n v="264"/>
    <n v="286"/>
    <n v="60"/>
    <n v="286"/>
  </r>
  <r>
    <n v="61"/>
    <x v="37"/>
    <x v="0"/>
    <x v="3"/>
    <n v="19"/>
    <x v="1"/>
    <x v="0"/>
    <x v="1"/>
    <x v="1"/>
    <x v="6"/>
    <n v="2"/>
    <n v="300"/>
    <n v="384"/>
    <n v="600"/>
    <n v="768"/>
    <n v="61"/>
    <n v="768"/>
  </r>
  <r>
    <n v="62"/>
    <x v="38"/>
    <x v="1"/>
    <x v="5"/>
    <n v="19"/>
    <x v="1"/>
    <x v="0"/>
    <x v="1"/>
    <x v="1"/>
    <x v="6"/>
    <n v="3"/>
    <n v="133.33000000000001"/>
    <n v="161"/>
    <n v="400"/>
    <n v="483"/>
    <n v="62"/>
    <n v="483"/>
  </r>
  <r>
    <n v="63"/>
    <x v="39"/>
    <x v="1"/>
    <x v="5"/>
    <n v="19"/>
    <x v="1"/>
    <x v="0"/>
    <x v="1"/>
    <x v="1"/>
    <x v="6"/>
    <n v="2"/>
    <n v="594"/>
    <n v="569.5"/>
    <n v="1188"/>
    <n v="1139"/>
    <n v="63"/>
    <n v="1139"/>
  </r>
  <r>
    <n v="64"/>
    <x v="40"/>
    <x v="1"/>
    <x v="6"/>
    <n v="19"/>
    <x v="1"/>
    <x v="0"/>
    <x v="1"/>
    <x v="1"/>
    <x v="6"/>
    <n v="2"/>
    <n v="75"/>
    <n v="79.5"/>
    <n v="150"/>
    <n v="159"/>
    <n v="64"/>
    <n v="159"/>
  </r>
  <r>
    <n v="65"/>
    <x v="41"/>
    <x v="0"/>
    <x v="11"/>
    <n v="19"/>
    <x v="1"/>
    <x v="0"/>
    <x v="1"/>
    <x v="0"/>
    <x v="8"/>
    <n v="2"/>
    <n v="99.5"/>
    <n v="126"/>
    <n v="199"/>
    <n v="252"/>
    <n v="65"/>
    <n v="252"/>
  </r>
  <r>
    <n v="66"/>
    <x v="42"/>
    <x v="0"/>
    <x v="11"/>
    <n v="19"/>
    <x v="0"/>
    <x v="0"/>
    <x v="1"/>
    <x v="0"/>
    <x v="2"/>
    <n v="3"/>
    <n v="46.67"/>
    <n v="51.666666999999997"/>
    <n v="140"/>
    <n v="155"/>
    <n v="66"/>
    <n v="155"/>
  </r>
  <r>
    <n v="67"/>
    <x v="43"/>
    <x v="0"/>
    <x v="11"/>
    <n v="19"/>
    <x v="0"/>
    <x v="0"/>
    <x v="1"/>
    <x v="0"/>
    <x v="2"/>
    <n v="1"/>
    <n v="175"/>
    <n v="218"/>
    <n v="175"/>
    <n v="218"/>
    <n v="67"/>
    <n v="218"/>
  </r>
  <r>
    <n v="68"/>
    <x v="44"/>
    <x v="0"/>
    <x v="10"/>
    <n v="19"/>
    <x v="0"/>
    <x v="0"/>
    <x v="1"/>
    <x v="0"/>
    <x v="2"/>
    <n v="2"/>
    <n v="52.5"/>
    <n v="60"/>
    <n v="105"/>
    <n v="120"/>
    <n v="68"/>
    <n v="120"/>
  </r>
  <r>
    <n v="69"/>
    <x v="45"/>
    <x v="1"/>
    <x v="4"/>
    <n v="19"/>
    <x v="0"/>
    <x v="0"/>
    <x v="1"/>
    <x v="0"/>
    <x v="2"/>
    <n v="2"/>
    <n v="122.5"/>
    <n v="139.5"/>
    <n v="245"/>
    <n v="279"/>
    <n v="69"/>
    <n v="279"/>
  </r>
  <r>
    <n v="70"/>
    <x v="46"/>
    <x v="1"/>
    <x v="9"/>
    <n v="19"/>
    <x v="0"/>
    <x v="0"/>
    <x v="1"/>
    <x v="0"/>
    <x v="2"/>
    <n v="1"/>
    <n v="420"/>
    <n v="458"/>
    <n v="420"/>
    <n v="458"/>
    <n v="70"/>
    <n v="458"/>
  </r>
  <r>
    <n v="71"/>
    <x v="7"/>
    <x v="0"/>
    <x v="3"/>
    <n v="20"/>
    <x v="1"/>
    <x v="0"/>
    <x v="0"/>
    <x v="1"/>
    <x v="9"/>
    <n v="3"/>
    <n v="45"/>
    <n v="52.666666999999997"/>
    <n v="135"/>
    <n v="158"/>
    <n v="71"/>
    <n v="158"/>
  </r>
  <r>
    <n v="72"/>
    <x v="47"/>
    <x v="1"/>
    <x v="7"/>
    <n v="20"/>
    <x v="1"/>
    <x v="0"/>
    <x v="0"/>
    <x v="1"/>
    <x v="9"/>
    <n v="2"/>
    <n v="27"/>
    <n v="30.5"/>
    <n v="54"/>
    <n v="61"/>
    <n v="72"/>
    <n v="61"/>
  </r>
  <r>
    <n v="73"/>
    <x v="48"/>
    <x v="1"/>
    <x v="4"/>
    <n v="20"/>
    <x v="0"/>
    <x v="0"/>
    <x v="1"/>
    <x v="2"/>
    <x v="4"/>
    <n v="1"/>
    <n v="2295"/>
    <n v="2146"/>
    <n v="2295"/>
    <n v="2146"/>
    <n v="73"/>
    <n v="2146"/>
  </r>
  <r>
    <n v="74"/>
    <x v="49"/>
    <x v="1"/>
    <x v="4"/>
    <n v="20"/>
    <x v="0"/>
    <x v="0"/>
    <x v="1"/>
    <x v="2"/>
    <x v="4"/>
    <n v="1"/>
    <n v="2320"/>
    <n v="2030"/>
    <n v="2320"/>
    <n v="2030"/>
    <n v="74"/>
    <n v="2030"/>
  </r>
  <r>
    <n v="75"/>
    <x v="50"/>
    <x v="1"/>
    <x v="9"/>
    <n v="20"/>
    <x v="0"/>
    <x v="0"/>
    <x v="1"/>
    <x v="2"/>
    <x v="4"/>
    <n v="1"/>
    <n v="2295"/>
    <n v="1884"/>
    <n v="2295"/>
    <n v="1884"/>
    <n v="75"/>
    <n v="1884"/>
  </r>
  <r>
    <n v="76"/>
    <x v="51"/>
    <x v="1"/>
    <x v="4"/>
    <n v="22"/>
    <x v="0"/>
    <x v="0"/>
    <x v="0"/>
    <x v="1"/>
    <x v="10"/>
    <n v="1"/>
    <n v="216"/>
    <n v="228"/>
    <n v="216"/>
    <n v="228"/>
    <n v="76"/>
    <n v="228"/>
  </r>
  <r>
    <n v="77"/>
    <x v="52"/>
    <x v="1"/>
    <x v="5"/>
    <n v="24"/>
    <x v="0"/>
    <x v="0"/>
    <x v="1"/>
    <x v="0"/>
    <x v="3"/>
    <n v="3"/>
    <n v="530"/>
    <n v="529.33333300000004"/>
    <n v="1590"/>
    <n v="1588"/>
    <n v="77"/>
    <n v="1588"/>
  </r>
  <r>
    <n v="78"/>
    <x v="53"/>
    <x v="1"/>
    <x v="9"/>
    <n v="24"/>
    <x v="0"/>
    <x v="0"/>
    <x v="1"/>
    <x v="0"/>
    <x v="3"/>
    <n v="1"/>
    <n v="1113"/>
    <n v="1297"/>
    <n v="1113"/>
    <n v="1297"/>
    <n v="78"/>
    <n v="1297"/>
  </r>
  <r>
    <n v="79"/>
    <x v="54"/>
    <x v="0"/>
    <x v="1"/>
    <n v="40"/>
    <x v="1"/>
    <x v="0"/>
    <x v="2"/>
    <x v="2"/>
    <x v="4"/>
    <n v="1"/>
    <n v="769"/>
    <n v="873"/>
    <n v="769"/>
    <n v="873"/>
    <n v="79"/>
    <n v="873"/>
  </r>
  <r>
    <n v="80"/>
    <x v="55"/>
    <x v="0"/>
    <x v="10"/>
    <n v="40"/>
    <x v="1"/>
    <x v="0"/>
    <x v="2"/>
    <x v="2"/>
    <x v="11"/>
    <n v="3"/>
    <n v="247.33"/>
    <n v="250.33333300000001"/>
    <n v="742"/>
    <n v="751"/>
    <n v="80"/>
    <n v="751"/>
  </r>
  <r>
    <n v="81"/>
    <x v="56"/>
    <x v="1"/>
    <x v="4"/>
    <n v="40"/>
    <x v="1"/>
    <x v="0"/>
    <x v="2"/>
    <x v="2"/>
    <x v="4"/>
    <n v="1"/>
    <n v="2320"/>
    <n v="2340"/>
    <n v="2320"/>
    <n v="2340"/>
    <n v="81"/>
    <n v="2340"/>
  </r>
  <r>
    <n v="82"/>
    <x v="57"/>
    <x v="1"/>
    <x v="4"/>
    <n v="40"/>
    <x v="1"/>
    <x v="0"/>
    <x v="2"/>
    <x v="2"/>
    <x v="4"/>
    <n v="2"/>
    <n v="384.5"/>
    <n v="353.5"/>
    <n v="769"/>
    <n v="707"/>
    <n v="82"/>
    <n v="707"/>
  </r>
  <r>
    <n v="83"/>
    <x v="58"/>
    <x v="1"/>
    <x v="5"/>
    <n v="40"/>
    <x v="1"/>
    <x v="0"/>
    <x v="2"/>
    <x v="2"/>
    <x v="4"/>
    <n v="1"/>
    <n v="2320"/>
    <n v="2340"/>
    <n v="2320"/>
    <n v="2340"/>
    <n v="83"/>
    <n v="2340"/>
  </r>
  <r>
    <n v="84"/>
    <x v="22"/>
    <x v="1"/>
    <x v="9"/>
    <n v="40"/>
    <x v="1"/>
    <x v="0"/>
    <x v="2"/>
    <x v="2"/>
    <x v="4"/>
    <n v="1"/>
    <n v="2320"/>
    <n v="2095"/>
    <n v="2320"/>
    <n v="2095"/>
    <n v="84"/>
    <n v="2095"/>
  </r>
  <r>
    <n v="85"/>
    <x v="59"/>
    <x v="1"/>
    <x v="5"/>
    <n v="40"/>
    <x v="0"/>
    <x v="0"/>
    <x v="1"/>
    <x v="0"/>
    <x v="3"/>
    <n v="2"/>
    <n v="477"/>
    <n v="524.5"/>
    <n v="954"/>
    <n v="1049"/>
    <n v="85"/>
    <n v="1049"/>
  </r>
  <r>
    <n v="86"/>
    <x v="60"/>
    <x v="0"/>
    <x v="11"/>
    <n v="40"/>
    <x v="1"/>
    <x v="0"/>
    <x v="1"/>
    <x v="0"/>
    <x v="5"/>
    <n v="3"/>
    <n v="165"/>
    <n v="186.33333300000001"/>
    <n v="495"/>
    <n v="559"/>
    <n v="86"/>
    <n v="559"/>
  </r>
  <r>
    <n v="87"/>
    <x v="1"/>
    <x v="0"/>
    <x v="0"/>
    <n v="40"/>
    <x v="1"/>
    <x v="0"/>
    <x v="1"/>
    <x v="0"/>
    <x v="5"/>
    <n v="3"/>
    <n v="256.67"/>
    <n v="334.33333299999998"/>
    <n v="770"/>
    <n v="1003"/>
    <n v="87"/>
    <n v="1003"/>
  </r>
  <r>
    <n v="88"/>
    <x v="61"/>
    <x v="1"/>
    <x v="4"/>
    <n v="40"/>
    <x v="1"/>
    <x v="0"/>
    <x v="1"/>
    <x v="0"/>
    <x v="5"/>
    <n v="1"/>
    <n v="715"/>
    <n v="752"/>
    <n v="715"/>
    <n v="752"/>
    <n v="88"/>
    <n v="752"/>
  </r>
  <r>
    <n v="89"/>
    <x v="62"/>
    <x v="0"/>
    <x v="0"/>
    <n v="22"/>
    <x v="0"/>
    <x v="0"/>
    <x v="0"/>
    <x v="0"/>
    <x v="12"/>
    <n v="1"/>
    <n v="120"/>
    <n v="156"/>
    <n v="120"/>
    <n v="156"/>
    <n v="89"/>
    <n v="156"/>
  </r>
  <r>
    <n v="90"/>
    <x v="63"/>
    <x v="0"/>
    <x v="4"/>
    <n v="22"/>
    <x v="0"/>
    <x v="0"/>
    <x v="0"/>
    <x v="0"/>
    <x v="12"/>
    <n v="1"/>
    <n v="85"/>
    <n v="108"/>
    <n v="85"/>
    <n v="108"/>
    <n v="90"/>
    <n v="108"/>
  </r>
  <r>
    <n v="91"/>
    <x v="64"/>
    <x v="0"/>
    <x v="4"/>
    <n v="22"/>
    <x v="0"/>
    <x v="0"/>
    <x v="0"/>
    <x v="0"/>
    <x v="12"/>
    <n v="2"/>
    <n v="105"/>
    <n v="136"/>
    <n v="210"/>
    <n v="272"/>
    <n v="91"/>
    <n v="272"/>
  </r>
  <r>
    <n v="92"/>
    <x v="51"/>
    <x v="1"/>
    <x v="4"/>
    <n v="22"/>
    <x v="0"/>
    <x v="0"/>
    <x v="0"/>
    <x v="0"/>
    <x v="12"/>
    <n v="1"/>
    <n v="65"/>
    <n v="67"/>
    <n v="65"/>
    <n v="67"/>
    <n v="92"/>
    <n v="67"/>
  </r>
  <r>
    <n v="93"/>
    <x v="51"/>
    <x v="1"/>
    <x v="4"/>
    <n v="22"/>
    <x v="0"/>
    <x v="0"/>
    <x v="0"/>
    <x v="0"/>
    <x v="12"/>
    <n v="2"/>
    <n v="125"/>
    <n v="143.5"/>
    <n v="250"/>
    <n v="287"/>
    <n v="93"/>
    <n v="287"/>
  </r>
  <r>
    <n v="94"/>
    <x v="51"/>
    <x v="1"/>
    <x v="4"/>
    <n v="22"/>
    <x v="0"/>
    <x v="0"/>
    <x v="0"/>
    <x v="1"/>
    <x v="6"/>
    <n v="3"/>
    <n v="414"/>
    <n v="437.66666700000002"/>
    <n v="1242"/>
    <n v="1313"/>
    <n v="94"/>
    <n v="1313"/>
  </r>
  <r>
    <n v="95"/>
    <x v="65"/>
    <x v="1"/>
    <x v="6"/>
    <n v="22"/>
    <x v="0"/>
    <x v="0"/>
    <x v="0"/>
    <x v="1"/>
    <x v="6"/>
    <n v="2"/>
    <n v="486"/>
    <n v="535.5"/>
    <n v="972"/>
    <n v="1071"/>
    <n v="95"/>
    <n v="1071"/>
  </r>
  <r>
    <n v="96"/>
    <x v="66"/>
    <x v="1"/>
    <x v="6"/>
    <n v="22"/>
    <x v="0"/>
    <x v="0"/>
    <x v="0"/>
    <x v="0"/>
    <x v="12"/>
    <n v="2"/>
    <n v="25"/>
    <n v="26.5"/>
    <n v="50"/>
    <n v="53"/>
    <n v="96"/>
    <n v="53"/>
  </r>
  <r>
    <n v="97"/>
    <x v="67"/>
    <x v="1"/>
    <x v="7"/>
    <n v="22"/>
    <x v="0"/>
    <x v="0"/>
    <x v="0"/>
    <x v="0"/>
    <x v="12"/>
    <n v="1"/>
    <n v="189"/>
    <n v="179"/>
    <n v="189"/>
    <n v="179"/>
    <n v="97"/>
    <n v="179"/>
  </r>
  <r>
    <n v="98"/>
    <x v="67"/>
    <x v="1"/>
    <x v="7"/>
    <n v="22"/>
    <x v="0"/>
    <x v="0"/>
    <x v="0"/>
    <x v="0"/>
    <x v="12"/>
    <n v="3"/>
    <n v="6.67"/>
    <n v="7"/>
    <n v="20"/>
    <n v="21"/>
    <n v="98"/>
    <n v="21"/>
  </r>
  <r>
    <n v="99"/>
    <x v="29"/>
    <x v="1"/>
    <x v="9"/>
    <n v="22"/>
    <x v="0"/>
    <x v="0"/>
    <x v="0"/>
    <x v="1"/>
    <x v="6"/>
    <n v="1"/>
    <n v="150"/>
    <n v="159"/>
    <n v="150"/>
    <n v="159"/>
    <n v="99"/>
    <n v="159"/>
  </r>
  <r>
    <n v="100"/>
    <x v="57"/>
    <x v="1"/>
    <x v="4"/>
    <n v="22"/>
    <x v="0"/>
    <x v="0"/>
    <x v="0"/>
    <x v="2"/>
    <x v="4"/>
    <n v="2"/>
    <n v="1147.5"/>
    <n v="1077"/>
    <n v="2295"/>
    <n v="2154"/>
    <n v="100"/>
    <n v="2154"/>
  </r>
  <r>
    <n v="101"/>
    <x v="51"/>
    <x v="1"/>
    <x v="4"/>
    <n v="22"/>
    <x v="0"/>
    <x v="0"/>
    <x v="0"/>
    <x v="2"/>
    <x v="4"/>
    <n v="3"/>
    <n v="765"/>
    <n v="712.33333300000004"/>
    <n v="2295"/>
    <n v="2137"/>
    <n v="101"/>
    <n v="2137"/>
  </r>
  <r>
    <n v="102"/>
    <x v="62"/>
    <x v="0"/>
    <x v="0"/>
    <n v="19"/>
    <x v="0"/>
    <x v="0"/>
    <x v="1"/>
    <x v="0"/>
    <x v="0"/>
    <n v="1"/>
    <n v="96"/>
    <n v="105"/>
    <n v="96"/>
    <n v="105"/>
    <n v="102"/>
    <n v="105"/>
  </r>
  <r>
    <n v="103"/>
    <x v="68"/>
    <x v="0"/>
    <x v="1"/>
    <n v="19"/>
    <x v="0"/>
    <x v="0"/>
    <x v="1"/>
    <x v="0"/>
    <x v="0"/>
    <n v="1"/>
    <n v="100"/>
    <n v="113"/>
    <n v="100"/>
    <n v="113"/>
    <n v="103"/>
    <n v="113"/>
  </r>
  <r>
    <n v="104"/>
    <x v="69"/>
    <x v="0"/>
    <x v="10"/>
    <n v="19"/>
    <x v="0"/>
    <x v="0"/>
    <x v="1"/>
    <x v="0"/>
    <x v="0"/>
    <n v="2"/>
    <n v="24"/>
    <n v="28"/>
    <n v="48"/>
    <n v="56"/>
    <n v="104"/>
    <n v="56"/>
  </r>
  <r>
    <n v="105"/>
    <x v="44"/>
    <x v="0"/>
    <x v="10"/>
    <n v="19"/>
    <x v="0"/>
    <x v="0"/>
    <x v="1"/>
    <x v="0"/>
    <x v="0"/>
    <n v="2"/>
    <n v="30"/>
    <n v="35.5"/>
    <n v="60"/>
    <n v="71"/>
    <n v="105"/>
    <n v="71"/>
  </r>
  <r>
    <n v="106"/>
    <x v="70"/>
    <x v="0"/>
    <x v="3"/>
    <n v="19"/>
    <x v="0"/>
    <x v="0"/>
    <x v="1"/>
    <x v="0"/>
    <x v="0"/>
    <n v="1"/>
    <n v="50"/>
    <n v="54"/>
    <n v="50"/>
    <n v="54"/>
    <n v="106"/>
    <n v="54"/>
  </r>
  <r>
    <n v="107"/>
    <x v="71"/>
    <x v="0"/>
    <x v="4"/>
    <n v="19"/>
    <x v="0"/>
    <x v="0"/>
    <x v="1"/>
    <x v="0"/>
    <x v="0"/>
    <n v="2"/>
    <n v="70"/>
    <n v="92.5"/>
    <n v="140"/>
    <n v="185"/>
    <n v="107"/>
    <n v="185"/>
  </r>
  <r>
    <n v="108"/>
    <x v="71"/>
    <x v="0"/>
    <x v="4"/>
    <n v="19"/>
    <x v="0"/>
    <x v="0"/>
    <x v="1"/>
    <x v="0"/>
    <x v="0"/>
    <n v="1"/>
    <n v="40"/>
    <n v="48"/>
    <n v="40"/>
    <n v="48"/>
    <n v="108"/>
    <n v="48"/>
  </r>
  <r>
    <n v="109"/>
    <x v="58"/>
    <x v="1"/>
    <x v="5"/>
    <n v="19"/>
    <x v="0"/>
    <x v="0"/>
    <x v="1"/>
    <x v="0"/>
    <x v="0"/>
    <n v="3"/>
    <n v="290"/>
    <n v="341"/>
    <n v="870"/>
    <n v="1023"/>
    <n v="109"/>
    <n v="1023"/>
  </r>
  <r>
    <n v="110"/>
    <x v="58"/>
    <x v="1"/>
    <x v="5"/>
    <n v="19"/>
    <x v="0"/>
    <x v="0"/>
    <x v="1"/>
    <x v="0"/>
    <x v="0"/>
    <n v="3"/>
    <n v="1.67"/>
    <n v="2"/>
    <n v="5"/>
    <n v="6"/>
    <n v="110"/>
    <n v="6"/>
  </r>
  <r>
    <n v="111"/>
    <x v="58"/>
    <x v="1"/>
    <x v="5"/>
    <n v="19"/>
    <x v="0"/>
    <x v="0"/>
    <x v="1"/>
    <x v="0"/>
    <x v="0"/>
    <n v="3"/>
    <n v="0.67"/>
    <n v="0.66666700000000001"/>
    <n v="2"/>
    <n v="2"/>
    <n v="111"/>
    <n v="2"/>
  </r>
  <r>
    <n v="112"/>
    <x v="72"/>
    <x v="1"/>
    <x v="7"/>
    <n v="19"/>
    <x v="0"/>
    <x v="0"/>
    <x v="1"/>
    <x v="0"/>
    <x v="0"/>
    <n v="3"/>
    <n v="83.33"/>
    <n v="86.333332999999996"/>
    <n v="250"/>
    <n v="259"/>
    <n v="112"/>
    <n v="259"/>
  </r>
  <r>
    <n v="113"/>
    <x v="72"/>
    <x v="1"/>
    <x v="7"/>
    <n v="19"/>
    <x v="0"/>
    <x v="0"/>
    <x v="1"/>
    <x v="0"/>
    <x v="0"/>
    <n v="1"/>
    <n v="27"/>
    <n v="29"/>
    <n v="27"/>
    <n v="29"/>
    <n v="113"/>
    <n v="29"/>
  </r>
  <r>
    <n v="114"/>
    <x v="73"/>
    <x v="1"/>
    <x v="7"/>
    <n v="19"/>
    <x v="0"/>
    <x v="0"/>
    <x v="1"/>
    <x v="0"/>
    <x v="0"/>
    <n v="3"/>
    <n v="163.33000000000001"/>
    <n v="173.33333300000001"/>
    <n v="490"/>
    <n v="520"/>
    <n v="114"/>
    <n v="520"/>
  </r>
  <r>
    <n v="115"/>
    <x v="73"/>
    <x v="1"/>
    <x v="7"/>
    <n v="19"/>
    <x v="0"/>
    <x v="0"/>
    <x v="1"/>
    <x v="0"/>
    <x v="0"/>
    <n v="2"/>
    <n v="42.5"/>
    <n v="47"/>
    <n v="85"/>
    <n v="94"/>
    <n v="115"/>
    <n v="94"/>
  </r>
  <r>
    <n v="116"/>
    <x v="73"/>
    <x v="1"/>
    <x v="7"/>
    <n v="19"/>
    <x v="0"/>
    <x v="0"/>
    <x v="1"/>
    <x v="0"/>
    <x v="0"/>
    <n v="2"/>
    <n v="18.5"/>
    <n v="20.5"/>
    <n v="37"/>
    <n v="41"/>
    <n v="116"/>
    <n v="41"/>
  </r>
  <r>
    <n v="117"/>
    <x v="74"/>
    <x v="1"/>
    <x v="9"/>
    <n v="19"/>
    <x v="0"/>
    <x v="0"/>
    <x v="1"/>
    <x v="0"/>
    <x v="0"/>
    <n v="3"/>
    <n v="5"/>
    <n v="5.6666670000000003"/>
    <n v="15"/>
    <n v="17"/>
    <n v="117"/>
    <n v="17"/>
  </r>
  <r>
    <n v="118"/>
    <x v="74"/>
    <x v="1"/>
    <x v="9"/>
    <n v="19"/>
    <x v="0"/>
    <x v="0"/>
    <x v="1"/>
    <x v="0"/>
    <x v="0"/>
    <n v="1"/>
    <n v="1050"/>
    <n v="1111"/>
    <n v="1050"/>
    <n v="1111"/>
    <n v="118"/>
    <n v="1111"/>
  </r>
  <r>
    <n v="119"/>
    <x v="75"/>
    <x v="0"/>
    <x v="11"/>
    <n v="20"/>
    <x v="0"/>
    <x v="0"/>
    <x v="1"/>
    <x v="0"/>
    <x v="2"/>
    <n v="3"/>
    <n v="23.33"/>
    <n v="29.333333"/>
    <n v="70"/>
    <n v="88"/>
    <n v="119"/>
    <n v="88"/>
  </r>
  <r>
    <n v="120"/>
    <x v="76"/>
    <x v="0"/>
    <x v="11"/>
    <n v="20"/>
    <x v="0"/>
    <x v="0"/>
    <x v="1"/>
    <x v="0"/>
    <x v="2"/>
    <n v="1"/>
    <n v="105"/>
    <n v="131"/>
    <n v="105"/>
    <n v="131"/>
    <n v="120"/>
    <n v="131"/>
  </r>
  <r>
    <n v="121"/>
    <x v="2"/>
    <x v="0"/>
    <x v="0"/>
    <n v="20"/>
    <x v="0"/>
    <x v="0"/>
    <x v="1"/>
    <x v="0"/>
    <x v="2"/>
    <n v="3"/>
    <n v="11.67"/>
    <n v="13.333333"/>
    <n v="35"/>
    <n v="40"/>
    <n v="121"/>
    <n v="40"/>
  </r>
  <r>
    <n v="122"/>
    <x v="77"/>
    <x v="1"/>
    <x v="5"/>
    <n v="20"/>
    <x v="0"/>
    <x v="0"/>
    <x v="1"/>
    <x v="0"/>
    <x v="2"/>
    <n v="1"/>
    <n v="910"/>
    <n v="928"/>
    <n v="910"/>
    <n v="928"/>
    <n v="122"/>
    <n v="928"/>
  </r>
  <r>
    <n v="123"/>
    <x v="78"/>
    <x v="1"/>
    <x v="8"/>
    <n v="20"/>
    <x v="0"/>
    <x v="0"/>
    <x v="1"/>
    <x v="0"/>
    <x v="2"/>
    <n v="3"/>
    <n v="35"/>
    <n v="37.666666999999997"/>
    <n v="105"/>
    <n v="113"/>
    <n v="123"/>
    <n v="113"/>
  </r>
  <r>
    <n v="124"/>
    <x v="79"/>
    <x v="1"/>
    <x v="4"/>
    <n v="18"/>
    <x v="1"/>
    <x v="0"/>
    <x v="0"/>
    <x v="2"/>
    <x v="4"/>
    <n v="2"/>
    <n v="1147.5"/>
    <n v="1106.5"/>
    <n v="2295"/>
    <n v="2213"/>
    <n v="124"/>
    <n v="2213"/>
  </r>
  <r>
    <n v="125"/>
    <x v="79"/>
    <x v="1"/>
    <x v="4"/>
    <n v="18"/>
    <x v="1"/>
    <x v="0"/>
    <x v="0"/>
    <x v="0"/>
    <x v="5"/>
    <n v="1"/>
    <n v="440"/>
    <n v="509"/>
    <n v="440"/>
    <n v="509"/>
    <n v="125"/>
    <n v="509"/>
  </r>
  <r>
    <n v="126"/>
    <x v="79"/>
    <x v="1"/>
    <x v="4"/>
    <n v="18"/>
    <x v="0"/>
    <x v="0"/>
    <x v="2"/>
    <x v="2"/>
    <x v="4"/>
    <n v="1"/>
    <n v="2295"/>
    <n v="2115"/>
    <n v="2295"/>
    <n v="2115"/>
    <n v="126"/>
    <n v="2115"/>
  </r>
  <r>
    <n v="127"/>
    <x v="79"/>
    <x v="1"/>
    <x v="4"/>
    <n v="18"/>
    <x v="0"/>
    <x v="0"/>
    <x v="2"/>
    <x v="0"/>
    <x v="12"/>
    <n v="1"/>
    <n v="230"/>
    <n v="250"/>
    <n v="230"/>
    <n v="250"/>
    <n v="127"/>
    <n v="250"/>
  </r>
  <r>
    <n v="128"/>
    <x v="79"/>
    <x v="1"/>
    <x v="4"/>
    <n v="18"/>
    <x v="0"/>
    <x v="0"/>
    <x v="2"/>
    <x v="0"/>
    <x v="12"/>
    <n v="3"/>
    <n v="5"/>
    <n v="5"/>
    <n v="15"/>
    <n v="15"/>
    <n v="128"/>
    <n v="15"/>
  </r>
  <r>
    <n v="129"/>
    <x v="57"/>
    <x v="1"/>
    <x v="4"/>
    <n v="21"/>
    <x v="1"/>
    <x v="0"/>
    <x v="0"/>
    <x v="2"/>
    <x v="4"/>
    <n v="1"/>
    <n v="2295"/>
    <n v="2218"/>
    <n v="2295"/>
    <n v="2218"/>
    <n v="129"/>
    <n v="2218"/>
  </r>
  <r>
    <n v="130"/>
    <x v="80"/>
    <x v="1"/>
    <x v="6"/>
    <n v="21"/>
    <x v="0"/>
    <x v="0"/>
    <x v="0"/>
    <x v="1"/>
    <x v="13"/>
    <n v="1"/>
    <n v="64"/>
    <n v="61"/>
    <n v="64"/>
    <n v="61"/>
    <n v="130"/>
    <n v="61"/>
  </r>
  <r>
    <n v="131"/>
    <x v="81"/>
    <x v="1"/>
    <x v="4"/>
    <n v="21"/>
    <x v="0"/>
    <x v="0"/>
    <x v="2"/>
    <x v="2"/>
    <x v="4"/>
    <n v="1"/>
    <n v="2320"/>
    <n v="2155"/>
    <n v="2320"/>
    <n v="2155"/>
    <n v="131"/>
    <n v="2155"/>
  </r>
  <r>
    <n v="132"/>
    <x v="82"/>
    <x v="1"/>
    <x v="7"/>
    <n v="21"/>
    <x v="0"/>
    <x v="0"/>
    <x v="2"/>
    <x v="2"/>
    <x v="4"/>
    <n v="3"/>
    <n v="256.33"/>
    <n v="256.33333299999998"/>
    <n v="769"/>
    <n v="769"/>
    <n v="132"/>
    <n v="769"/>
  </r>
  <r>
    <n v="133"/>
    <x v="83"/>
    <x v="1"/>
    <x v="4"/>
    <n v="21"/>
    <x v="0"/>
    <x v="0"/>
    <x v="1"/>
    <x v="0"/>
    <x v="5"/>
    <n v="1"/>
    <n v="825"/>
    <n v="959"/>
    <n v="825"/>
    <n v="959"/>
    <n v="133"/>
    <n v="959"/>
  </r>
  <r>
    <n v="134"/>
    <x v="84"/>
    <x v="1"/>
    <x v="5"/>
    <n v="21"/>
    <x v="0"/>
    <x v="0"/>
    <x v="1"/>
    <x v="0"/>
    <x v="5"/>
    <n v="3"/>
    <n v="128.33000000000001"/>
    <n v="141.66666699999999"/>
    <n v="385"/>
    <n v="425"/>
    <n v="134"/>
    <n v="425"/>
  </r>
  <r>
    <n v="135"/>
    <x v="85"/>
    <x v="1"/>
    <x v="7"/>
    <n v="21"/>
    <x v="0"/>
    <x v="0"/>
    <x v="1"/>
    <x v="0"/>
    <x v="5"/>
    <n v="3"/>
    <n v="238.33"/>
    <n v="268"/>
    <n v="715"/>
    <n v="804"/>
    <n v="135"/>
    <n v="804"/>
  </r>
  <r>
    <n v="136"/>
    <x v="86"/>
    <x v="1"/>
    <x v="9"/>
    <n v="21"/>
    <x v="0"/>
    <x v="0"/>
    <x v="1"/>
    <x v="0"/>
    <x v="5"/>
    <n v="2"/>
    <n v="302.5"/>
    <n v="337.5"/>
    <n v="605"/>
    <n v="675"/>
    <n v="136"/>
    <n v="675"/>
  </r>
  <r>
    <n v="137"/>
    <x v="87"/>
    <x v="0"/>
    <x v="2"/>
    <n v="23"/>
    <x v="1"/>
    <x v="0"/>
    <x v="1"/>
    <x v="2"/>
    <x v="4"/>
    <n v="1"/>
    <n v="769"/>
    <n v="815"/>
    <n v="769"/>
    <n v="815"/>
    <n v="137"/>
    <n v="815"/>
  </r>
  <r>
    <n v="138"/>
    <x v="88"/>
    <x v="1"/>
    <x v="2"/>
    <n v="23"/>
    <x v="1"/>
    <x v="0"/>
    <x v="1"/>
    <x v="2"/>
    <x v="4"/>
    <n v="3"/>
    <n v="683"/>
    <n v="602.66666699999996"/>
    <n v="2049"/>
    <n v="1808"/>
    <n v="138"/>
    <n v="1808"/>
  </r>
  <r>
    <n v="139"/>
    <x v="89"/>
    <x v="1"/>
    <x v="5"/>
    <n v="23"/>
    <x v="1"/>
    <x v="0"/>
    <x v="1"/>
    <x v="2"/>
    <x v="4"/>
    <n v="1"/>
    <n v="2295"/>
    <n v="2297"/>
    <n v="2295"/>
    <n v="2297"/>
    <n v="139"/>
    <n v="2297"/>
  </r>
  <r>
    <n v="140"/>
    <x v="90"/>
    <x v="1"/>
    <x v="5"/>
    <n v="23"/>
    <x v="1"/>
    <x v="0"/>
    <x v="1"/>
    <x v="2"/>
    <x v="4"/>
    <n v="3"/>
    <n v="773.33"/>
    <n v="682"/>
    <n v="2320"/>
    <n v="2046"/>
    <n v="140"/>
    <n v="2046"/>
  </r>
  <r>
    <n v="141"/>
    <x v="91"/>
    <x v="0"/>
    <x v="10"/>
    <n v="24"/>
    <x v="0"/>
    <x v="0"/>
    <x v="1"/>
    <x v="1"/>
    <x v="13"/>
    <n v="1"/>
    <n v="191"/>
    <n v="237"/>
    <n v="191"/>
    <n v="237"/>
    <n v="141"/>
    <n v="237"/>
  </r>
  <r>
    <n v="142"/>
    <x v="92"/>
    <x v="1"/>
    <x v="7"/>
    <n v="24"/>
    <x v="0"/>
    <x v="0"/>
    <x v="1"/>
    <x v="1"/>
    <x v="13"/>
    <n v="2"/>
    <n v="32"/>
    <n v="29"/>
    <n v="64"/>
    <n v="58"/>
    <n v="142"/>
    <n v="58"/>
  </r>
  <r>
    <n v="143"/>
    <x v="93"/>
    <x v="1"/>
    <x v="8"/>
    <n v="24"/>
    <x v="0"/>
    <x v="0"/>
    <x v="1"/>
    <x v="1"/>
    <x v="13"/>
    <n v="3"/>
    <n v="508"/>
    <n v="575"/>
    <n v="1524"/>
    <n v="1725"/>
    <n v="143"/>
    <n v="1725"/>
  </r>
  <r>
    <n v="144"/>
    <x v="94"/>
    <x v="0"/>
    <x v="2"/>
    <n v="25"/>
    <x v="0"/>
    <x v="0"/>
    <x v="0"/>
    <x v="1"/>
    <x v="9"/>
    <n v="1"/>
    <n v="207"/>
    <n v="265"/>
    <n v="207"/>
    <n v="265"/>
    <n v="144"/>
    <n v="265"/>
  </r>
  <r>
    <n v="145"/>
    <x v="95"/>
    <x v="0"/>
    <x v="1"/>
    <n v="30"/>
    <x v="1"/>
    <x v="0"/>
    <x v="1"/>
    <x v="0"/>
    <x v="5"/>
    <n v="1"/>
    <n v="330"/>
    <n v="413"/>
    <n v="330"/>
    <n v="413"/>
    <n v="145"/>
    <n v="413"/>
  </r>
  <r>
    <n v="146"/>
    <x v="96"/>
    <x v="1"/>
    <x v="4"/>
    <n v="30"/>
    <x v="1"/>
    <x v="0"/>
    <x v="1"/>
    <x v="0"/>
    <x v="5"/>
    <n v="2"/>
    <n v="82.5"/>
    <n v="88.5"/>
    <n v="165"/>
    <n v="177"/>
    <n v="146"/>
    <n v="177"/>
  </r>
  <r>
    <n v="147"/>
    <x v="97"/>
    <x v="1"/>
    <x v="8"/>
    <n v="30"/>
    <x v="1"/>
    <x v="0"/>
    <x v="1"/>
    <x v="0"/>
    <x v="5"/>
    <n v="2"/>
    <n v="55"/>
    <n v="63.5"/>
    <n v="110"/>
    <n v="127"/>
    <n v="147"/>
    <n v="127"/>
  </r>
  <r>
    <n v="148"/>
    <x v="98"/>
    <x v="0"/>
    <x v="1"/>
    <n v="55"/>
    <x v="0"/>
    <x v="0"/>
    <x v="1"/>
    <x v="1"/>
    <x v="1"/>
    <n v="2"/>
    <n v="343"/>
    <n v="359"/>
    <n v="686"/>
    <n v="718"/>
    <n v="148"/>
    <n v="718"/>
  </r>
  <r>
    <n v="149"/>
    <x v="99"/>
    <x v="0"/>
    <x v="11"/>
    <n v="53"/>
    <x v="0"/>
    <x v="0"/>
    <x v="0"/>
    <x v="0"/>
    <x v="0"/>
    <n v="1"/>
    <n v="210"/>
    <n v="271"/>
    <n v="210"/>
    <n v="271"/>
    <n v="149"/>
    <n v="271"/>
  </r>
  <r>
    <n v="150"/>
    <x v="31"/>
    <x v="0"/>
    <x v="0"/>
    <n v="53"/>
    <x v="0"/>
    <x v="0"/>
    <x v="0"/>
    <x v="0"/>
    <x v="0"/>
    <n v="2"/>
    <n v="35"/>
    <n v="45.5"/>
    <n v="70"/>
    <n v="91"/>
    <n v="150"/>
    <n v="91"/>
  </r>
  <r>
    <n v="151"/>
    <x v="31"/>
    <x v="0"/>
    <x v="0"/>
    <n v="53"/>
    <x v="0"/>
    <x v="0"/>
    <x v="0"/>
    <x v="0"/>
    <x v="0"/>
    <n v="2"/>
    <n v="20"/>
    <n v="23.5"/>
    <n v="40"/>
    <n v="47"/>
    <n v="151"/>
    <n v="47"/>
  </r>
  <r>
    <n v="152"/>
    <x v="100"/>
    <x v="0"/>
    <x v="1"/>
    <n v="53"/>
    <x v="0"/>
    <x v="0"/>
    <x v="0"/>
    <x v="0"/>
    <x v="0"/>
    <n v="3"/>
    <n v="20"/>
    <n v="22"/>
    <n v="60"/>
    <n v="66"/>
    <n v="152"/>
    <n v="66"/>
  </r>
  <r>
    <n v="153"/>
    <x v="100"/>
    <x v="0"/>
    <x v="1"/>
    <n v="53"/>
    <x v="0"/>
    <x v="0"/>
    <x v="0"/>
    <x v="0"/>
    <x v="0"/>
    <n v="2"/>
    <n v="385"/>
    <n v="495.5"/>
    <n v="770"/>
    <n v="991"/>
    <n v="153"/>
    <n v="991"/>
  </r>
  <r>
    <n v="154"/>
    <x v="100"/>
    <x v="0"/>
    <x v="1"/>
    <n v="53"/>
    <x v="0"/>
    <x v="0"/>
    <x v="0"/>
    <x v="0"/>
    <x v="0"/>
    <n v="3"/>
    <n v="5.33"/>
    <n v="7.6666670000000003"/>
    <n v="16"/>
    <n v="23"/>
    <n v="154"/>
    <n v="23"/>
  </r>
  <r>
    <n v="155"/>
    <x v="64"/>
    <x v="0"/>
    <x v="4"/>
    <n v="53"/>
    <x v="0"/>
    <x v="0"/>
    <x v="0"/>
    <x v="0"/>
    <x v="0"/>
    <n v="2"/>
    <n v="58"/>
    <n v="65"/>
    <n v="116"/>
    <n v="130"/>
    <n v="155"/>
    <n v="130"/>
  </r>
  <r>
    <n v="156"/>
    <x v="64"/>
    <x v="0"/>
    <x v="4"/>
    <n v="53"/>
    <x v="0"/>
    <x v="0"/>
    <x v="0"/>
    <x v="0"/>
    <x v="2"/>
    <n v="2"/>
    <n v="455"/>
    <n v="578"/>
    <n v="910"/>
    <n v="1156"/>
    <n v="156"/>
    <n v="1156"/>
  </r>
  <r>
    <n v="157"/>
    <x v="101"/>
    <x v="0"/>
    <x v="4"/>
    <n v="53"/>
    <x v="0"/>
    <x v="0"/>
    <x v="0"/>
    <x v="0"/>
    <x v="0"/>
    <n v="2"/>
    <n v="30"/>
    <n v="36"/>
    <n v="60"/>
    <n v="72"/>
    <n v="157"/>
    <n v="72"/>
  </r>
  <r>
    <n v="158"/>
    <x v="101"/>
    <x v="0"/>
    <x v="4"/>
    <n v="53"/>
    <x v="0"/>
    <x v="0"/>
    <x v="0"/>
    <x v="0"/>
    <x v="0"/>
    <n v="3"/>
    <n v="12.33"/>
    <n v="15.666667"/>
    <n v="37"/>
    <n v="47"/>
    <n v="158"/>
    <n v="47"/>
  </r>
  <r>
    <n v="159"/>
    <x v="102"/>
    <x v="1"/>
    <x v="6"/>
    <n v="53"/>
    <x v="0"/>
    <x v="0"/>
    <x v="0"/>
    <x v="0"/>
    <x v="0"/>
    <n v="1"/>
    <n v="420"/>
    <n v="442"/>
    <n v="420"/>
    <n v="442"/>
    <n v="159"/>
    <n v="442"/>
  </r>
  <r>
    <n v="160"/>
    <x v="47"/>
    <x v="1"/>
    <x v="7"/>
    <n v="53"/>
    <x v="0"/>
    <x v="0"/>
    <x v="0"/>
    <x v="0"/>
    <x v="0"/>
    <n v="1"/>
    <n v="52"/>
    <n v="59"/>
    <n v="52"/>
    <n v="59"/>
    <n v="160"/>
    <n v="59"/>
  </r>
  <r>
    <n v="161"/>
    <x v="103"/>
    <x v="0"/>
    <x v="0"/>
    <n v="53"/>
    <x v="0"/>
    <x v="0"/>
    <x v="1"/>
    <x v="0"/>
    <x v="0"/>
    <n v="3"/>
    <n v="35"/>
    <n v="42.333333000000003"/>
    <n v="105"/>
    <n v="127"/>
    <n v="161"/>
    <n v="127"/>
  </r>
  <r>
    <n v="162"/>
    <x v="103"/>
    <x v="0"/>
    <x v="0"/>
    <n v="53"/>
    <x v="0"/>
    <x v="0"/>
    <x v="1"/>
    <x v="0"/>
    <x v="0"/>
    <n v="1"/>
    <n v="35"/>
    <n v="42"/>
    <n v="35"/>
    <n v="42"/>
    <n v="162"/>
    <n v="42"/>
  </r>
  <r>
    <n v="163"/>
    <x v="104"/>
    <x v="0"/>
    <x v="2"/>
    <n v="53"/>
    <x v="0"/>
    <x v="0"/>
    <x v="1"/>
    <x v="0"/>
    <x v="0"/>
    <n v="2"/>
    <n v="18"/>
    <n v="24"/>
    <n v="36"/>
    <n v="48"/>
    <n v="163"/>
    <n v="48"/>
  </r>
  <r>
    <n v="164"/>
    <x v="104"/>
    <x v="0"/>
    <x v="2"/>
    <n v="53"/>
    <x v="0"/>
    <x v="0"/>
    <x v="1"/>
    <x v="0"/>
    <x v="0"/>
    <n v="2"/>
    <n v="32"/>
    <n v="41"/>
    <n v="64"/>
    <n v="82"/>
    <n v="164"/>
    <n v="82"/>
  </r>
  <r>
    <n v="165"/>
    <x v="105"/>
    <x v="0"/>
    <x v="2"/>
    <n v="53"/>
    <x v="0"/>
    <x v="0"/>
    <x v="1"/>
    <x v="0"/>
    <x v="0"/>
    <n v="2"/>
    <n v="40"/>
    <n v="47.5"/>
    <n v="80"/>
    <n v="95"/>
    <n v="165"/>
    <n v="95"/>
  </r>
  <r>
    <n v="166"/>
    <x v="105"/>
    <x v="0"/>
    <x v="2"/>
    <n v="53"/>
    <x v="0"/>
    <x v="0"/>
    <x v="1"/>
    <x v="0"/>
    <x v="0"/>
    <n v="3"/>
    <n v="290"/>
    <n v="340"/>
    <n v="870"/>
    <n v="1020"/>
    <n v="166"/>
    <n v="1020"/>
  </r>
  <r>
    <n v="167"/>
    <x v="106"/>
    <x v="0"/>
    <x v="2"/>
    <n v="53"/>
    <x v="0"/>
    <x v="0"/>
    <x v="1"/>
    <x v="0"/>
    <x v="0"/>
    <n v="1"/>
    <n v="20"/>
    <n v="28"/>
    <n v="20"/>
    <n v="28"/>
    <n v="167"/>
    <n v="28"/>
  </r>
  <r>
    <n v="168"/>
    <x v="107"/>
    <x v="0"/>
    <x v="2"/>
    <n v="53"/>
    <x v="0"/>
    <x v="0"/>
    <x v="1"/>
    <x v="0"/>
    <x v="0"/>
    <n v="2"/>
    <n v="8"/>
    <n v="9"/>
    <n v="16"/>
    <n v="18"/>
    <n v="168"/>
    <n v="18"/>
  </r>
  <r>
    <n v="169"/>
    <x v="108"/>
    <x v="0"/>
    <x v="10"/>
    <n v="53"/>
    <x v="0"/>
    <x v="0"/>
    <x v="1"/>
    <x v="0"/>
    <x v="0"/>
    <n v="2"/>
    <n v="42.5"/>
    <n v="53.5"/>
    <n v="85"/>
    <n v="107"/>
    <n v="169"/>
    <n v="107"/>
  </r>
  <r>
    <n v="170"/>
    <x v="108"/>
    <x v="0"/>
    <x v="10"/>
    <n v="53"/>
    <x v="0"/>
    <x v="0"/>
    <x v="1"/>
    <x v="0"/>
    <x v="0"/>
    <n v="3"/>
    <n v="175"/>
    <n v="208"/>
    <n v="525"/>
    <n v="624"/>
    <n v="170"/>
    <n v="624"/>
  </r>
  <r>
    <n v="171"/>
    <x v="109"/>
    <x v="0"/>
    <x v="10"/>
    <n v="53"/>
    <x v="0"/>
    <x v="0"/>
    <x v="1"/>
    <x v="0"/>
    <x v="0"/>
    <n v="1"/>
    <n v="315"/>
    <n v="390"/>
    <n v="315"/>
    <n v="390"/>
    <n v="171"/>
    <n v="390"/>
  </r>
  <r>
    <n v="172"/>
    <x v="110"/>
    <x v="0"/>
    <x v="4"/>
    <n v="53"/>
    <x v="0"/>
    <x v="0"/>
    <x v="1"/>
    <x v="0"/>
    <x v="0"/>
    <n v="1"/>
    <n v="455"/>
    <n v="480"/>
    <n v="455"/>
    <n v="480"/>
    <n v="172"/>
    <n v="480"/>
  </r>
  <r>
    <n v="173"/>
    <x v="110"/>
    <x v="0"/>
    <x v="4"/>
    <n v="53"/>
    <x v="0"/>
    <x v="0"/>
    <x v="1"/>
    <x v="0"/>
    <x v="0"/>
    <n v="3"/>
    <n v="5.33"/>
    <n v="7"/>
    <n v="16"/>
    <n v="21"/>
    <n v="173"/>
    <n v="21"/>
  </r>
  <r>
    <n v="174"/>
    <x v="111"/>
    <x v="0"/>
    <x v="4"/>
    <n v="53"/>
    <x v="0"/>
    <x v="0"/>
    <x v="1"/>
    <x v="0"/>
    <x v="0"/>
    <n v="2"/>
    <n v="6"/>
    <n v="8"/>
    <n v="12"/>
    <n v="16"/>
    <n v="174"/>
    <n v="16"/>
  </r>
  <r>
    <n v="175"/>
    <x v="111"/>
    <x v="0"/>
    <x v="4"/>
    <n v="53"/>
    <x v="0"/>
    <x v="0"/>
    <x v="1"/>
    <x v="0"/>
    <x v="0"/>
    <n v="1"/>
    <n v="2"/>
    <n v="3"/>
    <n v="2"/>
    <n v="3"/>
    <n v="175"/>
    <n v="3"/>
  </r>
  <r>
    <n v="176"/>
    <x v="17"/>
    <x v="1"/>
    <x v="8"/>
    <n v="53"/>
    <x v="0"/>
    <x v="0"/>
    <x v="1"/>
    <x v="0"/>
    <x v="0"/>
    <n v="1"/>
    <n v="32"/>
    <n v="35"/>
    <n v="32"/>
    <n v="35"/>
    <n v="176"/>
    <n v="35"/>
  </r>
  <r>
    <n v="177"/>
    <x v="17"/>
    <x v="1"/>
    <x v="8"/>
    <n v="53"/>
    <x v="0"/>
    <x v="0"/>
    <x v="1"/>
    <x v="0"/>
    <x v="0"/>
    <n v="3"/>
    <n v="21.33"/>
    <n v="24"/>
    <n v="64"/>
    <n v="72"/>
    <n v="177"/>
    <n v="72"/>
  </r>
  <r>
    <n v="178"/>
    <x v="19"/>
    <x v="1"/>
    <x v="9"/>
    <n v="53"/>
    <x v="0"/>
    <x v="0"/>
    <x v="1"/>
    <x v="0"/>
    <x v="0"/>
    <n v="3"/>
    <n v="338.33"/>
    <n v="373.66666700000002"/>
    <n v="1015"/>
    <n v="1121"/>
    <n v="178"/>
    <n v="1121"/>
  </r>
  <r>
    <n v="179"/>
    <x v="19"/>
    <x v="1"/>
    <x v="9"/>
    <n v="53"/>
    <x v="0"/>
    <x v="0"/>
    <x v="1"/>
    <x v="0"/>
    <x v="0"/>
    <n v="2"/>
    <n v="37.5"/>
    <n v="36"/>
    <n v="75"/>
    <n v="72"/>
    <n v="179"/>
    <n v="72"/>
  </r>
  <r>
    <n v="180"/>
    <x v="19"/>
    <x v="1"/>
    <x v="9"/>
    <n v="53"/>
    <x v="0"/>
    <x v="0"/>
    <x v="1"/>
    <x v="0"/>
    <x v="0"/>
    <n v="1"/>
    <n v="270"/>
    <n v="268"/>
    <n v="270"/>
    <n v="268"/>
    <n v="180"/>
    <n v="268"/>
  </r>
  <r>
    <n v="181"/>
    <x v="19"/>
    <x v="1"/>
    <x v="9"/>
    <n v="53"/>
    <x v="0"/>
    <x v="0"/>
    <x v="1"/>
    <x v="0"/>
    <x v="0"/>
    <n v="3"/>
    <n v="36.67"/>
    <n v="37.666666999999997"/>
    <n v="110"/>
    <n v="113"/>
    <n v="181"/>
    <n v="113"/>
  </r>
  <r>
    <n v="182"/>
    <x v="19"/>
    <x v="1"/>
    <x v="9"/>
    <n v="53"/>
    <x v="0"/>
    <x v="0"/>
    <x v="1"/>
    <x v="0"/>
    <x v="0"/>
    <n v="1"/>
    <n v="69"/>
    <n v="85"/>
    <n v="69"/>
    <n v="85"/>
    <n v="182"/>
    <n v="85"/>
  </r>
  <r>
    <n v="183"/>
    <x v="112"/>
    <x v="1"/>
    <x v="9"/>
    <n v="53"/>
    <x v="0"/>
    <x v="0"/>
    <x v="1"/>
    <x v="0"/>
    <x v="0"/>
    <n v="3"/>
    <n v="64.33"/>
    <n v="72"/>
    <n v="193"/>
    <n v="216"/>
    <n v="183"/>
    <n v="216"/>
  </r>
  <r>
    <n v="184"/>
    <x v="47"/>
    <x v="1"/>
    <x v="7"/>
    <n v="53"/>
    <x v="0"/>
    <x v="0"/>
    <x v="0"/>
    <x v="1"/>
    <x v="13"/>
    <n v="1"/>
    <n v="191"/>
    <n v="213"/>
    <n v="191"/>
    <n v="213"/>
    <n v="184"/>
    <n v="213"/>
  </r>
  <r>
    <n v="185"/>
    <x v="43"/>
    <x v="0"/>
    <x v="11"/>
    <n v="53"/>
    <x v="1"/>
    <x v="0"/>
    <x v="0"/>
    <x v="2"/>
    <x v="4"/>
    <n v="2"/>
    <n v="1160"/>
    <n v="1225"/>
    <n v="2320"/>
    <n v="2450"/>
    <n v="185"/>
    <n v="2450"/>
  </r>
  <r>
    <n v="186"/>
    <x v="113"/>
    <x v="0"/>
    <x v="2"/>
    <n v="53"/>
    <x v="1"/>
    <x v="0"/>
    <x v="0"/>
    <x v="2"/>
    <x v="14"/>
    <n v="2"/>
    <n v="850.5"/>
    <n v="932.5"/>
    <n v="1701"/>
    <n v="1865"/>
    <n v="186"/>
    <n v="1865"/>
  </r>
  <r>
    <n v="187"/>
    <x v="114"/>
    <x v="1"/>
    <x v="5"/>
    <n v="53"/>
    <x v="1"/>
    <x v="0"/>
    <x v="0"/>
    <x v="2"/>
    <x v="4"/>
    <n v="3"/>
    <n v="765"/>
    <n v="703.66666699999996"/>
    <n v="2295"/>
    <n v="2111"/>
    <n v="187"/>
    <n v="2111"/>
  </r>
  <r>
    <n v="188"/>
    <x v="114"/>
    <x v="1"/>
    <x v="5"/>
    <n v="53"/>
    <x v="1"/>
    <x v="0"/>
    <x v="0"/>
    <x v="1"/>
    <x v="9"/>
    <n v="1"/>
    <n v="153"/>
    <n v="144"/>
    <n v="153"/>
    <n v="144"/>
    <n v="188"/>
    <n v="144"/>
  </r>
  <r>
    <n v="189"/>
    <x v="115"/>
    <x v="1"/>
    <x v="8"/>
    <n v="53"/>
    <x v="1"/>
    <x v="0"/>
    <x v="0"/>
    <x v="2"/>
    <x v="4"/>
    <n v="3"/>
    <n v="765"/>
    <n v="744.33333300000004"/>
    <n v="2295"/>
    <n v="2233"/>
    <n v="189"/>
    <n v="2233"/>
  </r>
  <r>
    <n v="190"/>
    <x v="116"/>
    <x v="1"/>
    <x v="8"/>
    <n v="53"/>
    <x v="1"/>
    <x v="0"/>
    <x v="0"/>
    <x v="2"/>
    <x v="4"/>
    <n v="3"/>
    <n v="773.33"/>
    <n v="773.33333300000004"/>
    <n v="2320"/>
    <n v="2320"/>
    <n v="190"/>
    <n v="2320"/>
  </r>
  <r>
    <n v="191"/>
    <x v="99"/>
    <x v="0"/>
    <x v="11"/>
    <n v="52"/>
    <x v="0"/>
    <x v="0"/>
    <x v="1"/>
    <x v="2"/>
    <x v="11"/>
    <n v="3"/>
    <n v="247.33"/>
    <n v="263.66666700000002"/>
    <n v="742"/>
    <n v="791"/>
    <n v="191"/>
    <n v="791"/>
  </r>
  <r>
    <n v="192"/>
    <x v="117"/>
    <x v="0"/>
    <x v="11"/>
    <n v="52"/>
    <x v="0"/>
    <x v="0"/>
    <x v="1"/>
    <x v="2"/>
    <x v="11"/>
    <n v="2"/>
    <n v="371"/>
    <n v="382.5"/>
    <n v="742"/>
    <n v="765"/>
    <n v="192"/>
    <n v="765"/>
  </r>
  <r>
    <n v="193"/>
    <x v="69"/>
    <x v="0"/>
    <x v="10"/>
    <n v="52"/>
    <x v="0"/>
    <x v="0"/>
    <x v="1"/>
    <x v="2"/>
    <x v="4"/>
    <n v="1"/>
    <n v="769"/>
    <n v="735"/>
    <n v="769"/>
    <n v="735"/>
    <n v="193"/>
    <n v="735"/>
  </r>
  <r>
    <n v="194"/>
    <x v="69"/>
    <x v="0"/>
    <x v="10"/>
    <n v="52"/>
    <x v="0"/>
    <x v="0"/>
    <x v="1"/>
    <x v="2"/>
    <x v="4"/>
    <n v="1"/>
    <n v="769"/>
    <n v="777"/>
    <n v="769"/>
    <n v="777"/>
    <n v="194"/>
    <n v="777"/>
  </r>
  <r>
    <n v="195"/>
    <x v="69"/>
    <x v="0"/>
    <x v="10"/>
    <n v="52"/>
    <x v="0"/>
    <x v="0"/>
    <x v="1"/>
    <x v="1"/>
    <x v="10"/>
    <n v="1"/>
    <n v="144"/>
    <n v="166"/>
    <n v="144"/>
    <n v="166"/>
    <n v="195"/>
    <n v="166"/>
  </r>
  <r>
    <n v="196"/>
    <x v="118"/>
    <x v="0"/>
    <x v="10"/>
    <n v="52"/>
    <x v="0"/>
    <x v="0"/>
    <x v="1"/>
    <x v="2"/>
    <x v="11"/>
    <n v="1"/>
    <n v="742"/>
    <n v="774"/>
    <n v="742"/>
    <n v="774"/>
    <n v="196"/>
    <n v="774"/>
  </r>
  <r>
    <n v="197"/>
    <x v="118"/>
    <x v="0"/>
    <x v="10"/>
    <n v="52"/>
    <x v="0"/>
    <x v="0"/>
    <x v="1"/>
    <x v="1"/>
    <x v="10"/>
    <n v="2"/>
    <n v="4.5"/>
    <n v="5.5"/>
    <n v="9"/>
    <n v="11"/>
    <n v="197"/>
    <n v="11"/>
  </r>
  <r>
    <n v="198"/>
    <x v="81"/>
    <x v="1"/>
    <x v="4"/>
    <n v="52"/>
    <x v="0"/>
    <x v="0"/>
    <x v="1"/>
    <x v="2"/>
    <x v="4"/>
    <n v="3"/>
    <n v="773.33"/>
    <n v="771.33333300000004"/>
    <n v="2320"/>
    <n v="2314"/>
    <n v="198"/>
    <n v="2314"/>
  </r>
  <r>
    <n v="199"/>
    <x v="66"/>
    <x v="1"/>
    <x v="6"/>
    <n v="52"/>
    <x v="0"/>
    <x v="0"/>
    <x v="1"/>
    <x v="1"/>
    <x v="10"/>
    <n v="2"/>
    <n v="58.5"/>
    <n v="62"/>
    <n v="117"/>
    <n v="124"/>
    <n v="199"/>
    <n v="124"/>
  </r>
  <r>
    <n v="200"/>
    <x v="15"/>
    <x v="1"/>
    <x v="7"/>
    <n v="52"/>
    <x v="0"/>
    <x v="0"/>
    <x v="1"/>
    <x v="2"/>
    <x v="4"/>
    <n v="2"/>
    <n v="1147.5"/>
    <n v="1169.5"/>
    <n v="2295"/>
    <n v="2339"/>
    <n v="200"/>
    <n v="2339"/>
  </r>
  <r>
    <n v="201"/>
    <x v="119"/>
    <x v="0"/>
    <x v="3"/>
    <n v="52"/>
    <x v="0"/>
    <x v="0"/>
    <x v="1"/>
    <x v="1"/>
    <x v="1"/>
    <n v="3"/>
    <n v="220.33"/>
    <n v="269.66666700000002"/>
    <n v="661"/>
    <n v="809"/>
    <n v="201"/>
    <n v="809"/>
  </r>
  <r>
    <n v="202"/>
    <x v="120"/>
    <x v="0"/>
    <x v="2"/>
    <n v="51"/>
    <x v="0"/>
    <x v="0"/>
    <x v="0"/>
    <x v="1"/>
    <x v="1"/>
    <n v="3"/>
    <n v="106"/>
    <n v="125.333333"/>
    <n v="318"/>
    <n v="376"/>
    <n v="202"/>
    <n v="3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670E7-1D40-485B-AAA2-3A7D194A787D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17" firstHeaderRow="0" firstDataRow="1" firstDataCol="1"/>
  <pivotFields count="1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3">
        <item x="1"/>
        <item x="0"/>
        <item t="default"/>
      </items>
    </pivotField>
    <pivotField axis="axisRow" showAll="0">
      <items count="13">
        <item x="11"/>
        <item x="0"/>
        <item x="1"/>
        <item x="2"/>
        <item x="10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2">
        <item x="0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16">
        <item x="3"/>
        <item x="12"/>
        <item x="10"/>
        <item x="8"/>
        <item x="7"/>
        <item x="1"/>
        <item x="2"/>
        <item x="5"/>
        <item x="6"/>
        <item x="4"/>
        <item x="14"/>
        <item x="9"/>
        <item x="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Revenue" fld="16" baseField="0" baseItem="0"/>
    <dataField name="Sum of Year" fld="2" baseField="0" baseItem="0"/>
  </dataFields>
  <chartFormats count="2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D4DB4-A1C6-44C0-AA23-83E51A0385E4}" name="Table1" displayName="Table1" ref="A1:Q209" totalsRowCount="1" headerRowDxfId="6">
  <autoFilter ref="A1:Q208" xr:uid="{786D4DB4-A1C6-44C0-AA23-83E51A0385E4}"/>
  <tableColumns count="17">
    <tableColumn id="1" xr3:uid="{A23F0ADD-373A-46C6-AA5D-96835A1F1EAD}" name="index" totalsRowLabel="Tires and Tubes" totalsRowDxfId="5"/>
    <tableColumn id="2" xr3:uid="{9ADA669D-860E-4884-A7FB-786666BF2CCD}" name="Date" totalsRowFunction="custom" dataDxfId="4" totalsRowDxfId="3">
      <totalsRowFormula>AVERAGEIF(J:J,A$209,Q:Q)</totalsRowFormula>
    </tableColumn>
    <tableColumn id="3" xr3:uid="{B4C53035-6EB3-4A5D-8C24-725DA487DEEF}" name="Year" totalsRowDxfId="2"/>
    <tableColumn id="4" xr3:uid="{504FF386-17D2-4982-88C5-8E51AB54A906}" name="Month" totalsRowDxfId="1"/>
    <tableColumn id="5" xr3:uid="{5037C4F9-4110-4AA6-9D0E-7BAB5B5E1328}" name="Customer Age" totalsRowDxfId="0"/>
    <tableColumn id="6" xr3:uid="{1BDADC69-F277-4C3A-9FB0-C1FDD5BC18CC}" name="Customer Gender"/>
    <tableColumn id="7" xr3:uid="{0D3DE9DC-A714-45AF-8C17-A04C5F269555}" name="Country"/>
    <tableColumn id="8" xr3:uid="{A5356700-81E7-4850-B540-6B2A3F4B0802}" name="State"/>
    <tableColumn id="9" xr3:uid="{343034E3-4BBB-4AC6-AD8B-18398D3EF3AC}" name="Product Category"/>
    <tableColumn id="10" xr3:uid="{B67E31E1-07D8-4B16-A690-2AB90B20BA30}" name="Sub Category"/>
    <tableColumn id="11" xr3:uid="{899942FB-92BB-4D44-94F7-39E1963DF9E8}" name="Quantity"/>
    <tableColumn id="12" xr3:uid="{06BE472F-36F1-4EEC-9B7E-B650AD7981A0}" name="Unit Cost"/>
    <tableColumn id="13" xr3:uid="{2DC770B3-3B87-4EF7-85CF-F13DEDFCC3B3}" name="Unit Price"/>
    <tableColumn id="14" xr3:uid="{A1D35058-E5B8-48AD-BB7E-9C0F41B40AC8}" name="Cost"/>
    <tableColumn id="15" xr3:uid="{AA9DEF3F-98BC-4806-84C5-52DA149F5C54}" name="Revenue"/>
    <tableColumn id="16" xr3:uid="{4AC2B5A4-D89C-4915-B629-649E04E985FF}" name="Row Labels"/>
    <tableColumn id="17" xr3:uid="{DACB06F3-1462-4909-8142-C7A0193C6FF9}" name="Sum of Revenu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3851-1F30-4C87-BDC7-0CEDC952ABB0}">
  <dimension ref="A1:A4"/>
  <sheetViews>
    <sheetView workbookViewId="0">
      <selection activeCell="E15" sqref="E15"/>
    </sheetView>
  </sheetViews>
  <sheetFormatPr defaultRowHeight="14.4" x14ac:dyDescent="0.3"/>
  <cols>
    <col min="1" max="1" width="16.5546875" customWidth="1"/>
    <col min="2" max="2" width="13.77734375" customWidth="1"/>
    <col min="3" max="3" width="14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11</v>
      </c>
    </row>
    <row r="4" spans="1:1" x14ac:dyDescent="0.3">
      <c r="A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FC3A-656F-4FD1-B5A5-A7C13894CF48}">
  <dimension ref="A2:G21"/>
  <sheetViews>
    <sheetView workbookViewId="0">
      <selection activeCell="K17" sqref="K17"/>
    </sheetView>
  </sheetViews>
  <sheetFormatPr defaultRowHeight="14.4" x14ac:dyDescent="0.3"/>
  <cols>
    <col min="5" max="5" width="10.44140625" bestFit="1" customWidth="1"/>
  </cols>
  <sheetData>
    <row r="2" spans="1:7" x14ac:dyDescent="0.3">
      <c r="A2">
        <v>0</v>
      </c>
      <c r="B2">
        <v>1</v>
      </c>
      <c r="C2">
        <v>1</v>
      </c>
      <c r="E2" t="s">
        <v>12</v>
      </c>
      <c r="G2" t="s">
        <v>19</v>
      </c>
    </row>
    <row r="3" spans="1:7" x14ac:dyDescent="0.3">
      <c r="A3">
        <v>0</v>
      </c>
      <c r="B3">
        <v>2</v>
      </c>
      <c r="C3">
        <v>2</v>
      </c>
      <c r="E3" t="s">
        <v>13</v>
      </c>
      <c r="G3" t="s">
        <v>20</v>
      </c>
    </row>
    <row r="4" spans="1:7" x14ac:dyDescent="0.3">
      <c r="A4">
        <v>0</v>
      </c>
      <c r="B4">
        <v>3</v>
      </c>
      <c r="E4" t="s">
        <v>14</v>
      </c>
      <c r="G4" t="s">
        <v>21</v>
      </c>
    </row>
    <row r="5" spans="1:7" x14ac:dyDescent="0.3">
      <c r="A5">
        <v>0</v>
      </c>
      <c r="B5">
        <v>4</v>
      </c>
      <c r="C5">
        <v>2</v>
      </c>
      <c r="E5" t="s">
        <v>15</v>
      </c>
      <c r="G5" t="s">
        <v>22</v>
      </c>
    </row>
    <row r="6" spans="1:7" x14ac:dyDescent="0.3">
      <c r="A6">
        <v>0</v>
      </c>
      <c r="B6">
        <v>5</v>
      </c>
      <c r="C6">
        <v>3</v>
      </c>
      <c r="E6" t="s">
        <v>16</v>
      </c>
      <c r="G6" t="s">
        <v>23</v>
      </c>
    </row>
    <row r="7" spans="1:7" x14ac:dyDescent="0.3">
      <c r="A7">
        <v>0</v>
      </c>
      <c r="B7">
        <v>6</v>
      </c>
      <c r="E7" t="s">
        <v>17</v>
      </c>
      <c r="G7" t="s">
        <v>24</v>
      </c>
    </row>
    <row r="8" spans="1:7" x14ac:dyDescent="0.3">
      <c r="A8">
        <v>0</v>
      </c>
      <c r="B8">
        <v>7</v>
      </c>
      <c r="C8">
        <v>4</v>
      </c>
      <c r="E8" t="s">
        <v>18</v>
      </c>
      <c r="G8" t="s">
        <v>25</v>
      </c>
    </row>
    <row r="9" spans="1:7" x14ac:dyDescent="0.3">
      <c r="A9">
        <v>0</v>
      </c>
      <c r="B9">
        <v>8</v>
      </c>
      <c r="C9">
        <v>5</v>
      </c>
      <c r="E9" t="s">
        <v>12</v>
      </c>
      <c r="G9" t="s">
        <v>26</v>
      </c>
    </row>
    <row r="10" spans="1:7" x14ac:dyDescent="0.3">
      <c r="A10">
        <v>0</v>
      </c>
      <c r="B10">
        <v>9</v>
      </c>
      <c r="C10">
        <v>1</v>
      </c>
      <c r="E10" t="s">
        <v>13</v>
      </c>
      <c r="G10" t="s">
        <v>27</v>
      </c>
    </row>
    <row r="11" spans="1:7" x14ac:dyDescent="0.3">
      <c r="A11">
        <v>0</v>
      </c>
      <c r="B11">
        <v>10</v>
      </c>
      <c r="C11">
        <v>2</v>
      </c>
      <c r="E11" t="s">
        <v>14</v>
      </c>
      <c r="G11" t="s">
        <v>28</v>
      </c>
    </row>
    <row r="12" spans="1:7" x14ac:dyDescent="0.3">
      <c r="E12" t="s">
        <v>15</v>
      </c>
      <c r="G12" t="s">
        <v>29</v>
      </c>
    </row>
    <row r="13" spans="1:7" x14ac:dyDescent="0.3">
      <c r="C13">
        <v>2</v>
      </c>
      <c r="E13" t="s">
        <v>16</v>
      </c>
      <c r="G13" t="s">
        <v>30</v>
      </c>
    </row>
    <row r="14" spans="1:7" x14ac:dyDescent="0.3">
      <c r="C14">
        <v>3</v>
      </c>
      <c r="E14" t="s">
        <v>17</v>
      </c>
      <c r="G14" t="s">
        <v>19</v>
      </c>
    </row>
    <row r="15" spans="1:7" x14ac:dyDescent="0.3">
      <c r="E15" t="s">
        <v>18</v>
      </c>
    </row>
    <row r="16" spans="1:7" x14ac:dyDescent="0.3">
      <c r="C16">
        <v>4</v>
      </c>
      <c r="E16" t="s">
        <v>12</v>
      </c>
    </row>
    <row r="17" spans="3:5" x14ac:dyDescent="0.3">
      <c r="C17">
        <v>5</v>
      </c>
      <c r="E17" t="s">
        <v>13</v>
      </c>
    </row>
    <row r="18" spans="3:5" x14ac:dyDescent="0.3">
      <c r="C18">
        <v>1</v>
      </c>
    </row>
    <row r="19" spans="3:5" x14ac:dyDescent="0.3">
      <c r="C19">
        <v>2</v>
      </c>
    </row>
    <row r="21" spans="3:5" x14ac:dyDescent="0.3">
      <c r="C21">
        <v>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2247-CD30-41FE-90B1-DBCD0F3400FF}">
  <dimension ref="A1:Z271"/>
  <sheetViews>
    <sheetView tabSelected="1" topLeftCell="A163" workbookViewId="0">
      <selection activeCell="C263" sqref="C263"/>
    </sheetView>
  </sheetViews>
  <sheetFormatPr defaultRowHeight="14.4" x14ac:dyDescent="0.3"/>
  <cols>
    <col min="1" max="1" width="15" customWidth="1"/>
    <col min="2" max="2" width="15.33203125" customWidth="1"/>
    <col min="3" max="3" width="15.109375" bestFit="1" customWidth="1"/>
    <col min="4" max="4" width="13.6640625" customWidth="1"/>
    <col min="5" max="5" width="12.6640625" customWidth="1"/>
    <col min="6" max="6" width="9.77734375" customWidth="1"/>
    <col min="7" max="7" width="11.88671875" bestFit="1" customWidth="1"/>
    <col min="8" max="8" width="10.6640625" bestFit="1" customWidth="1"/>
    <col min="9" max="9" width="12" customWidth="1"/>
    <col min="10" max="10" width="14.6640625" customWidth="1"/>
    <col min="11" max="11" width="10.5546875" bestFit="1" customWidth="1"/>
    <col min="12" max="12" width="8.33203125" customWidth="1"/>
    <col min="13" max="13" width="11.33203125" bestFit="1" customWidth="1"/>
    <col min="14" max="14" width="6.88671875" bestFit="1" customWidth="1"/>
    <col min="15" max="15" width="11.44140625" customWidth="1"/>
    <col min="16" max="16" width="8.44140625" customWidth="1"/>
    <col min="17" max="17" width="11.109375" customWidth="1"/>
    <col min="19" max="19" width="25.21875" bestFit="1" customWidth="1"/>
    <col min="20" max="20" width="12.6640625" customWidth="1"/>
    <col min="21" max="21" width="13.5546875" customWidth="1"/>
  </cols>
  <sheetData>
    <row r="1" spans="1:26" s="32" customFormat="1" ht="29.4" x14ac:dyDescent="0.35">
      <c r="A1" s="32" t="s">
        <v>76</v>
      </c>
      <c r="B1" s="32" t="s">
        <v>77</v>
      </c>
      <c r="C1" s="32" t="s">
        <v>78</v>
      </c>
      <c r="D1" s="32" t="s">
        <v>79</v>
      </c>
      <c r="E1" s="32" t="s">
        <v>80</v>
      </c>
      <c r="F1" s="32" t="s">
        <v>81</v>
      </c>
      <c r="G1" s="32" t="s">
        <v>82</v>
      </c>
      <c r="H1" s="32" t="s">
        <v>83</v>
      </c>
      <c r="I1" s="32" t="s">
        <v>84</v>
      </c>
      <c r="J1" s="32" t="s">
        <v>85</v>
      </c>
      <c r="K1" s="32" t="s">
        <v>35</v>
      </c>
      <c r="L1" s="32" t="s">
        <v>86</v>
      </c>
      <c r="M1" s="32" t="s">
        <v>87</v>
      </c>
      <c r="N1" s="32" t="s">
        <v>88</v>
      </c>
      <c r="O1" s="32" t="s">
        <v>89</v>
      </c>
      <c r="P1" s="32" t="s">
        <v>90</v>
      </c>
      <c r="Q1" s="32" t="s">
        <v>91</v>
      </c>
      <c r="S1" s="38" t="s">
        <v>123</v>
      </c>
      <c r="T1" s="38" t="s">
        <v>144</v>
      </c>
      <c r="U1" s="38" t="s">
        <v>145</v>
      </c>
      <c r="V1" s="37" t="s">
        <v>151</v>
      </c>
      <c r="W1" s="37" t="s">
        <v>155</v>
      </c>
      <c r="X1" s="41" t="s">
        <v>152</v>
      </c>
      <c r="Y1" s="41" t="s">
        <v>153</v>
      </c>
      <c r="Z1" s="41" t="s">
        <v>154</v>
      </c>
    </row>
    <row r="2" spans="1:26" x14ac:dyDescent="0.3">
      <c r="A2">
        <v>0</v>
      </c>
      <c r="B2" s="24">
        <v>42419</v>
      </c>
      <c r="C2">
        <v>2016</v>
      </c>
      <c r="D2" t="s">
        <v>20</v>
      </c>
      <c r="E2">
        <v>29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>
        <v>1</v>
      </c>
      <c r="L2">
        <v>80</v>
      </c>
      <c r="M2">
        <v>109</v>
      </c>
      <c r="N2">
        <v>80</v>
      </c>
      <c r="O2">
        <v>109</v>
      </c>
      <c r="P2">
        <v>0</v>
      </c>
      <c r="Q2">
        <v>109</v>
      </c>
      <c r="S2" s="2" t="str">
        <f>_xlfn.CONCAT(I2,  J2)</f>
        <v>AccessoriesTires and Tubes</v>
      </c>
      <c r="T2" s="2">
        <f>MIN(Table1[[#This Row],[Quantity]:[Sum of Revenue]])</f>
        <v>0</v>
      </c>
      <c r="U2" s="2">
        <f>MAX(Table1[[#This Row],[Quantity]:[Sum of Revenue]])</f>
        <v>109</v>
      </c>
      <c r="V2" t="b">
        <f>AND(Table1[[#This Row],[Customer Gender]]="F",Table1[[#This Row],[Revenue]]&gt;50)</f>
        <v>1</v>
      </c>
      <c r="W2" t="b">
        <f>OR(Table1[[#This Row],[Customer Gender]]="F",Table1[[#This Row],[Revenue]]&gt;500)</f>
        <v>1</v>
      </c>
      <c r="X2" t="str">
        <f>IF(Table1[[#This Row],[Customer Gender]]="F","TRUE","FALSE")</f>
        <v>TRUE</v>
      </c>
      <c r="Y2" t="str" cm="1">
        <f t="array" ref="Y2">_xlfn.IFS(O2&gt;1000,"HIGH",O2&lt;1000,"LOW")</f>
        <v>LOW</v>
      </c>
      <c r="Z2" t="b">
        <f>_xlfn.IFNA(F2="M",K2=2)</f>
        <v>0</v>
      </c>
    </row>
    <row r="3" spans="1:26" x14ac:dyDescent="0.3">
      <c r="A3">
        <v>1</v>
      </c>
      <c r="B3" s="24">
        <v>42420</v>
      </c>
      <c r="C3">
        <v>2016</v>
      </c>
      <c r="D3" t="s">
        <v>20</v>
      </c>
      <c r="E3">
        <v>29</v>
      </c>
      <c r="F3" t="s">
        <v>92</v>
      </c>
      <c r="G3" t="s">
        <v>93</v>
      </c>
      <c r="H3" t="s">
        <v>94</v>
      </c>
      <c r="I3" t="s">
        <v>97</v>
      </c>
      <c r="J3" t="s">
        <v>98</v>
      </c>
      <c r="K3">
        <v>1</v>
      </c>
      <c r="L3">
        <v>24.5</v>
      </c>
      <c r="M3">
        <v>28.5</v>
      </c>
      <c r="N3">
        <v>49</v>
      </c>
      <c r="O3">
        <v>57</v>
      </c>
      <c r="P3">
        <v>1</v>
      </c>
      <c r="Q3">
        <v>57</v>
      </c>
      <c r="S3" s="2" t="str">
        <f>_xlfn.CONCAT(  I3,  J3)</f>
        <v>ClothingGloves</v>
      </c>
      <c r="T3" s="2">
        <f>MIN(Table1[[#This Row],[Quantity]:[Sum of Revenue]])</f>
        <v>1</v>
      </c>
      <c r="U3" s="2">
        <f>MAX(Table1[[#This Row],[Quantity]:[Sum of Revenue]])</f>
        <v>57</v>
      </c>
      <c r="V3" t="b">
        <f>AND(Table1[[#This Row],[Customer Gender]]="F",Table1[[#This Row],[Revenue]]&gt;50)</f>
        <v>1</v>
      </c>
      <c r="W3" t="b">
        <f>OR(Table1[[#This Row],[Customer Gender]]="F",Table1[[#This Row],[Revenue]]&gt;500)</f>
        <v>1</v>
      </c>
      <c r="X3" t="str">
        <f>IF(Table1[[#This Row],[Customer Gender]]="F","TRUE","FALSE")</f>
        <v>TRUE</v>
      </c>
      <c r="Y3" t="str" cm="1">
        <f t="array" ref="Y3">_xlfn.IFS(O3&gt;1000,"HIGH",O3&lt;1000,"LOW")</f>
        <v>LOW</v>
      </c>
      <c r="Z3" t="b">
        <f t="shared" ref="Z3:Z66" si="0">_xlfn.IFNA(F3="M",K3=2)</f>
        <v>0</v>
      </c>
    </row>
    <row r="4" spans="1:26" x14ac:dyDescent="0.3">
      <c r="A4">
        <v>2</v>
      </c>
      <c r="B4" s="24">
        <v>42427</v>
      </c>
      <c r="C4">
        <v>2016</v>
      </c>
      <c r="D4" t="s">
        <v>20</v>
      </c>
      <c r="E4">
        <v>29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>
        <v>3</v>
      </c>
      <c r="L4">
        <v>3.67</v>
      </c>
      <c r="M4">
        <v>5</v>
      </c>
      <c r="N4">
        <v>11</v>
      </c>
      <c r="O4">
        <v>15</v>
      </c>
      <c r="P4">
        <v>2</v>
      </c>
      <c r="Q4">
        <v>15</v>
      </c>
      <c r="S4" s="2" t="str">
        <f t="shared" ref="S4:S66" si="1">_xlfn.CONCAT(I4,J4)</f>
        <v>AccessoriesTires and Tubes</v>
      </c>
      <c r="T4" s="2">
        <f>MIN(Table1[[#This Row],[Quantity]:[Sum of Revenue]])</f>
        <v>2</v>
      </c>
      <c r="U4" s="2">
        <f>MAX(Table1[[#This Row],[Quantity]:[Sum of Revenue]])</f>
        <v>15</v>
      </c>
      <c r="V4" t="b">
        <f>AND(Table1[[#This Row],[Customer Gender]]="F",Table1[[#This Row],[Revenue]]&gt;50)</f>
        <v>0</v>
      </c>
      <c r="W4" t="b">
        <f>OR(Table1[[#This Row],[Customer Gender]]="F",Table1[[#This Row],[Revenue]]&gt;500)</f>
        <v>1</v>
      </c>
      <c r="X4" t="str">
        <f>IF(Table1[[#This Row],[Customer Gender]]="F","TRUE","FALSE")</f>
        <v>TRUE</v>
      </c>
      <c r="Y4" t="str" cm="1">
        <f t="array" ref="Y4">_xlfn.IFS(O4&gt;1000,"HIGH",O4&lt;1000,"LOW")</f>
        <v>LOW</v>
      </c>
      <c r="Z4" t="b">
        <f t="shared" si="0"/>
        <v>0</v>
      </c>
    </row>
    <row r="5" spans="1:26" x14ac:dyDescent="0.3">
      <c r="A5">
        <v>3</v>
      </c>
      <c r="B5" s="24">
        <v>42441</v>
      </c>
      <c r="C5">
        <v>2016</v>
      </c>
      <c r="D5" t="s">
        <v>21</v>
      </c>
      <c r="E5">
        <v>29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>
        <v>2</v>
      </c>
      <c r="L5">
        <v>87.5</v>
      </c>
      <c r="M5">
        <v>116.5</v>
      </c>
      <c r="N5">
        <v>175</v>
      </c>
      <c r="O5">
        <v>233</v>
      </c>
      <c r="P5">
        <v>3</v>
      </c>
      <c r="Q5">
        <v>233</v>
      </c>
      <c r="S5" s="2" t="str">
        <f t="shared" si="1"/>
        <v>AccessoriesTires and Tubes</v>
      </c>
      <c r="T5" s="2">
        <f>MIN(Table1[[#This Row],[Quantity]:[Sum of Revenue]])</f>
        <v>2</v>
      </c>
      <c r="U5" s="2">
        <f>MAX(Table1[[#This Row],[Quantity]:[Sum of Revenue]])</f>
        <v>233</v>
      </c>
      <c r="V5" t="b">
        <f>AND(Table1[[#This Row],[Customer Gender]]="F",Table1[[#This Row],[Revenue]]&gt;50)</f>
        <v>1</v>
      </c>
      <c r="W5" t="b">
        <f>OR(Table1[[#This Row],[Customer Gender]]="F",Table1[[#This Row],[Revenue]]&gt;500)</f>
        <v>1</v>
      </c>
      <c r="X5" t="str">
        <f>IF(Table1[[#This Row],[Customer Gender]]="F","TRUE","FALSE")</f>
        <v>TRUE</v>
      </c>
      <c r="Y5" t="str" cm="1">
        <f t="array" ref="Y5">_xlfn.IFS(O5&gt;1000,"HIGH",O5&lt;1000,"LOW")</f>
        <v>LOW</v>
      </c>
      <c r="Z5" t="b">
        <f t="shared" si="0"/>
        <v>0</v>
      </c>
    </row>
    <row r="6" spans="1:26" x14ac:dyDescent="0.3">
      <c r="A6">
        <v>4</v>
      </c>
      <c r="B6" s="24">
        <v>42441</v>
      </c>
      <c r="C6">
        <v>2016</v>
      </c>
      <c r="D6" t="s">
        <v>21</v>
      </c>
      <c r="E6">
        <v>29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>
        <v>3</v>
      </c>
      <c r="L6">
        <v>35</v>
      </c>
      <c r="M6">
        <v>41.666666999999997</v>
      </c>
      <c r="N6">
        <v>105</v>
      </c>
      <c r="O6">
        <v>125</v>
      </c>
      <c r="P6">
        <v>4</v>
      </c>
      <c r="Q6">
        <v>125</v>
      </c>
      <c r="S6" s="2" t="str">
        <f t="shared" si="1"/>
        <v>AccessoriesTires and Tubes</v>
      </c>
      <c r="T6" s="2">
        <f>MIN(Table1[[#This Row],[Quantity]:[Sum of Revenue]])</f>
        <v>3</v>
      </c>
      <c r="U6" s="2">
        <f>MAX(Table1[[#This Row],[Quantity]:[Sum of Revenue]])</f>
        <v>125</v>
      </c>
      <c r="V6" t="b">
        <f>AND(Table1[[#This Row],[Customer Gender]]="F",Table1[[#This Row],[Revenue]]&gt;50)</f>
        <v>1</v>
      </c>
      <c r="W6" t="b">
        <f>OR(Table1[[#This Row],[Customer Gender]]="F",Table1[[#This Row],[Revenue]]&gt;500)</f>
        <v>1</v>
      </c>
      <c r="X6" t="str">
        <f>IF(Table1[[#This Row],[Customer Gender]]="F","TRUE","FALSE")</f>
        <v>TRUE</v>
      </c>
      <c r="Y6" t="str" cm="1">
        <f t="array" ref="Y6">_xlfn.IFS(O6&gt;1000,"HIGH",O6&lt;1000,"LOW")</f>
        <v>LOW</v>
      </c>
      <c r="Z6" t="b">
        <f t="shared" si="0"/>
        <v>0</v>
      </c>
    </row>
    <row r="7" spans="1:26" x14ac:dyDescent="0.3">
      <c r="A7">
        <v>5</v>
      </c>
      <c r="B7" s="24">
        <v>42468</v>
      </c>
      <c r="C7">
        <v>2016</v>
      </c>
      <c r="D7" t="s">
        <v>22</v>
      </c>
      <c r="E7">
        <v>29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>
        <v>1</v>
      </c>
      <c r="L7">
        <v>66</v>
      </c>
      <c r="M7">
        <v>78</v>
      </c>
      <c r="N7">
        <v>66</v>
      </c>
      <c r="O7">
        <v>78</v>
      </c>
      <c r="P7">
        <v>5</v>
      </c>
      <c r="Q7">
        <v>78</v>
      </c>
      <c r="S7" s="2" t="str">
        <f t="shared" si="1"/>
        <v>AccessoriesTires and Tubes</v>
      </c>
      <c r="T7" s="2">
        <f>MIN(Table1[[#This Row],[Quantity]:[Sum of Revenue]])</f>
        <v>1</v>
      </c>
      <c r="U7" s="2">
        <f>MAX(Table1[[#This Row],[Quantity]:[Sum of Revenue]])</f>
        <v>78</v>
      </c>
      <c r="V7" t="b">
        <f>AND(Table1[[#This Row],[Customer Gender]]="F",Table1[[#This Row],[Revenue]]&gt;50)</f>
        <v>1</v>
      </c>
      <c r="W7" t="b">
        <f>OR(Table1[[#This Row],[Customer Gender]]="F",Table1[[#This Row],[Revenue]]&gt;500)</f>
        <v>1</v>
      </c>
      <c r="X7" t="str">
        <f>IF(Table1[[#This Row],[Customer Gender]]="F","TRUE","FALSE")</f>
        <v>TRUE</v>
      </c>
      <c r="Y7" t="str" cm="1">
        <f t="array" ref="Y7">_xlfn.IFS(O7&gt;1000,"HIGH",O7&lt;1000,"LOW")</f>
        <v>LOW</v>
      </c>
      <c r="Z7" t="b">
        <f t="shared" si="0"/>
        <v>0</v>
      </c>
    </row>
    <row r="8" spans="1:26" x14ac:dyDescent="0.3">
      <c r="A8">
        <v>6</v>
      </c>
      <c r="B8" s="24">
        <v>42477</v>
      </c>
      <c r="C8">
        <v>2016</v>
      </c>
      <c r="D8" t="s">
        <v>22</v>
      </c>
      <c r="E8">
        <v>29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>
        <v>2</v>
      </c>
      <c r="L8">
        <v>52</v>
      </c>
      <c r="M8">
        <v>60</v>
      </c>
      <c r="N8">
        <v>104</v>
      </c>
      <c r="O8">
        <v>120</v>
      </c>
      <c r="P8">
        <v>6</v>
      </c>
      <c r="Q8">
        <v>120</v>
      </c>
      <c r="S8" s="2" t="str">
        <f t="shared" si="1"/>
        <v>AccessoriesTires and Tubes</v>
      </c>
      <c r="T8" s="2">
        <f>MIN(Table1[[#This Row],[Quantity]:[Sum of Revenue]])</f>
        <v>2</v>
      </c>
      <c r="U8" s="2">
        <f>MAX(Table1[[#This Row],[Quantity]:[Sum of Revenue]])</f>
        <v>120</v>
      </c>
      <c r="V8" t="b">
        <f>AND(Table1[[#This Row],[Customer Gender]]="F",Table1[[#This Row],[Revenue]]&gt;50)</f>
        <v>1</v>
      </c>
      <c r="W8" t="b">
        <f>OR(Table1[[#This Row],[Customer Gender]]="F",Table1[[#This Row],[Revenue]]&gt;500)</f>
        <v>1</v>
      </c>
      <c r="X8" t="str">
        <f>IF(Table1[[#This Row],[Customer Gender]]="F","TRUE","FALSE")</f>
        <v>TRUE</v>
      </c>
      <c r="Y8" t="str" cm="1">
        <f t="array" ref="Y8">_xlfn.IFS(O8&gt;1000,"HIGH",O8&lt;1000,"LOW")</f>
        <v>LOW</v>
      </c>
      <c r="Z8" t="b">
        <f t="shared" si="0"/>
        <v>0</v>
      </c>
    </row>
    <row r="9" spans="1:26" x14ac:dyDescent="0.3">
      <c r="A9">
        <v>7</v>
      </c>
      <c r="B9" s="24">
        <v>42477</v>
      </c>
      <c r="C9">
        <v>2016</v>
      </c>
      <c r="D9" t="s">
        <v>22</v>
      </c>
      <c r="E9">
        <v>29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>
        <v>1</v>
      </c>
      <c r="L9">
        <v>60</v>
      </c>
      <c r="M9">
        <v>68</v>
      </c>
      <c r="N9">
        <v>60</v>
      </c>
      <c r="O9">
        <v>68</v>
      </c>
      <c r="P9">
        <v>7</v>
      </c>
      <c r="Q9">
        <v>68</v>
      </c>
      <c r="S9" s="2" t="str">
        <f t="shared" si="1"/>
        <v>AccessoriesTires and Tubes</v>
      </c>
      <c r="T9" s="2">
        <f>MIN(Table1[[#This Row],[Quantity]:[Sum of Revenue]])</f>
        <v>1</v>
      </c>
      <c r="U9" s="2">
        <f>MAX(Table1[[#This Row],[Quantity]:[Sum of Revenue]])</f>
        <v>68</v>
      </c>
      <c r="V9" t="b">
        <f>AND(Table1[[#This Row],[Customer Gender]]="F",Table1[[#This Row],[Revenue]]&gt;50)</f>
        <v>1</v>
      </c>
      <c r="W9" t="b">
        <f>OR(Table1[[#This Row],[Customer Gender]]="F",Table1[[#This Row],[Revenue]]&gt;500)</f>
        <v>1</v>
      </c>
      <c r="X9" t="str">
        <f>IF(Table1[[#This Row],[Customer Gender]]="F","TRUE","FALSE")</f>
        <v>TRUE</v>
      </c>
      <c r="Y9" t="str" cm="1">
        <f t="array" ref="Y9">_xlfn.IFS(O9&gt;1000,"HIGH",O9&lt;1000,"LOW")</f>
        <v>LOW</v>
      </c>
      <c r="Z9" t="b">
        <f t="shared" si="0"/>
        <v>0</v>
      </c>
    </row>
    <row r="10" spans="1:26" x14ac:dyDescent="0.3">
      <c r="A10">
        <v>8</v>
      </c>
      <c r="B10" s="24">
        <v>42543</v>
      </c>
      <c r="C10">
        <v>2016</v>
      </c>
      <c r="D10" t="s">
        <v>24</v>
      </c>
      <c r="E10">
        <v>29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>
        <v>2</v>
      </c>
      <c r="L10">
        <v>8</v>
      </c>
      <c r="M10">
        <v>10</v>
      </c>
      <c r="N10">
        <v>16</v>
      </c>
      <c r="O10">
        <v>20</v>
      </c>
      <c r="P10">
        <v>8</v>
      </c>
      <c r="Q10">
        <v>20</v>
      </c>
      <c r="S10" s="2" t="str">
        <f t="shared" si="1"/>
        <v>AccessoriesTires and Tubes</v>
      </c>
      <c r="T10" s="2">
        <f>MIN(Table1[[#This Row],[Quantity]:[Sum of Revenue]])</f>
        <v>2</v>
      </c>
      <c r="U10" s="2">
        <f>MAX(Table1[[#This Row],[Quantity]:[Sum of Revenue]])</f>
        <v>20</v>
      </c>
      <c r="V10" t="b">
        <f>AND(Table1[[#This Row],[Customer Gender]]="F",Table1[[#This Row],[Revenue]]&gt;50)</f>
        <v>0</v>
      </c>
      <c r="W10" t="b">
        <f>OR(Table1[[#This Row],[Customer Gender]]="F",Table1[[#This Row],[Revenue]]&gt;500)</f>
        <v>1</v>
      </c>
      <c r="X10" t="str">
        <f>IF(Table1[[#This Row],[Customer Gender]]="F","TRUE","FALSE")</f>
        <v>TRUE</v>
      </c>
      <c r="Y10" t="str" cm="1">
        <f t="array" ref="Y10">_xlfn.IFS(O10&gt;1000,"HIGH",O10&lt;1000,"LOW")</f>
        <v>LOW</v>
      </c>
      <c r="Z10" t="b">
        <f t="shared" si="0"/>
        <v>0</v>
      </c>
    </row>
    <row r="11" spans="1:26" x14ac:dyDescent="0.3">
      <c r="A11">
        <v>9</v>
      </c>
      <c r="B11" s="24">
        <v>42543</v>
      </c>
      <c r="C11">
        <v>2016</v>
      </c>
      <c r="D11" t="s">
        <v>24</v>
      </c>
      <c r="E11">
        <v>29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>
        <v>2</v>
      </c>
      <c r="L11">
        <v>2.5</v>
      </c>
      <c r="M11">
        <v>3</v>
      </c>
      <c r="N11">
        <v>5</v>
      </c>
      <c r="O11">
        <v>6</v>
      </c>
      <c r="P11">
        <v>9</v>
      </c>
      <c r="Q11">
        <v>6</v>
      </c>
      <c r="S11" s="2" t="str">
        <f t="shared" si="1"/>
        <v>AccessoriesTires and Tubes</v>
      </c>
      <c r="T11" s="2">
        <f>MIN(Table1[[#This Row],[Quantity]:[Sum of Revenue]])</f>
        <v>2</v>
      </c>
      <c r="U11" s="2">
        <f>MAX(Table1[[#This Row],[Quantity]:[Sum of Revenue]])</f>
        <v>9</v>
      </c>
      <c r="V11" t="b">
        <f>AND(Table1[[#This Row],[Customer Gender]]="F",Table1[[#This Row],[Revenue]]&gt;50)</f>
        <v>0</v>
      </c>
      <c r="W11" t="b">
        <f>OR(Table1[[#This Row],[Customer Gender]]="F",Table1[[#This Row],[Revenue]]&gt;500)</f>
        <v>1</v>
      </c>
      <c r="X11" t="str">
        <f>IF(Table1[[#This Row],[Customer Gender]]="F","TRUE","FALSE")</f>
        <v>TRUE</v>
      </c>
      <c r="Y11" t="str" cm="1">
        <f t="array" ref="Y11">_xlfn.IFS(O11&gt;1000,"HIGH",O11&lt;1000,"LOW")</f>
        <v>LOW</v>
      </c>
      <c r="Z11" t="b">
        <f t="shared" si="0"/>
        <v>0</v>
      </c>
    </row>
    <row r="12" spans="1:26" x14ac:dyDescent="0.3">
      <c r="A12">
        <v>10</v>
      </c>
      <c r="B12" s="24">
        <v>42545</v>
      </c>
      <c r="C12">
        <v>2016</v>
      </c>
      <c r="D12" t="s">
        <v>24</v>
      </c>
      <c r="E12">
        <v>29</v>
      </c>
      <c r="F12" t="s">
        <v>92</v>
      </c>
      <c r="G12" t="s">
        <v>93</v>
      </c>
      <c r="H12" t="s">
        <v>94</v>
      </c>
      <c r="I12" t="s">
        <v>95</v>
      </c>
      <c r="J12" t="s">
        <v>99</v>
      </c>
      <c r="K12">
        <v>2</v>
      </c>
      <c r="L12">
        <v>17.5</v>
      </c>
      <c r="M12">
        <v>21</v>
      </c>
      <c r="N12">
        <v>35</v>
      </c>
      <c r="O12">
        <v>42</v>
      </c>
      <c r="P12">
        <v>10</v>
      </c>
      <c r="Q12">
        <v>42</v>
      </c>
      <c r="S12" s="2" t="str">
        <f t="shared" si="1"/>
        <v>AccessoriesHelmets</v>
      </c>
      <c r="T12" s="2">
        <f>MIN(Table1[[#This Row],[Quantity]:[Sum of Revenue]])</f>
        <v>2</v>
      </c>
      <c r="U12" s="2">
        <f>MAX(Table1[[#This Row],[Quantity]:[Sum of Revenue]])</f>
        <v>42</v>
      </c>
      <c r="V12" t="b">
        <f>AND(Table1[[#This Row],[Customer Gender]]="F",Table1[[#This Row],[Revenue]]&gt;50)</f>
        <v>0</v>
      </c>
      <c r="W12" t="b">
        <f>OR(Table1[[#This Row],[Customer Gender]]="F",Table1[[#This Row],[Revenue]]&gt;500)</f>
        <v>1</v>
      </c>
      <c r="X12" t="str">
        <f>IF(Table1[[#This Row],[Customer Gender]]="F","TRUE","FALSE")</f>
        <v>TRUE</v>
      </c>
      <c r="Y12" t="str" cm="1">
        <f t="array" ref="Y12">_xlfn.IFS(O12&gt;1000,"HIGH",O12&lt;1000,"LOW")</f>
        <v>LOW</v>
      </c>
      <c r="Z12" t="b">
        <f t="shared" si="0"/>
        <v>0</v>
      </c>
    </row>
    <row r="13" spans="1:26" x14ac:dyDescent="0.3">
      <c r="A13">
        <v>11</v>
      </c>
      <c r="B13" s="24">
        <v>42552</v>
      </c>
      <c r="C13">
        <v>2016</v>
      </c>
      <c r="D13" t="s">
        <v>25</v>
      </c>
      <c r="E13">
        <v>29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>
        <v>3</v>
      </c>
      <c r="L13">
        <v>40</v>
      </c>
      <c r="M13">
        <v>48.666666999999997</v>
      </c>
      <c r="N13">
        <v>120</v>
      </c>
      <c r="O13">
        <v>146</v>
      </c>
      <c r="P13">
        <v>11</v>
      </c>
      <c r="Q13">
        <v>146</v>
      </c>
      <c r="S13" s="2" t="str">
        <f t="shared" si="1"/>
        <v>AccessoriesTires and Tubes</v>
      </c>
      <c r="T13" s="2">
        <f>MIN(Table1[[#This Row],[Quantity]:[Sum of Revenue]])</f>
        <v>3</v>
      </c>
      <c r="U13" s="2">
        <f>MAX(Table1[[#This Row],[Quantity]:[Sum of Revenue]])</f>
        <v>146</v>
      </c>
      <c r="V13" t="b">
        <f>AND(Table1[[#This Row],[Customer Gender]]="F",Table1[[#This Row],[Revenue]]&gt;50)</f>
        <v>1</v>
      </c>
      <c r="W13" t="b">
        <f>OR(Table1[[#This Row],[Customer Gender]]="F",Table1[[#This Row],[Revenue]]&gt;500)</f>
        <v>1</v>
      </c>
      <c r="X13" t="str">
        <f>IF(Table1[[#This Row],[Customer Gender]]="F","TRUE","FALSE")</f>
        <v>TRUE</v>
      </c>
      <c r="Y13" t="str" cm="1">
        <f t="array" ref="Y13">_xlfn.IFS(O13&gt;1000,"HIGH",O13&lt;1000,"LOW")</f>
        <v>LOW</v>
      </c>
      <c r="Z13" t="b">
        <f>_xlfn.IFNA(F13="M",K13=2)</f>
        <v>0</v>
      </c>
    </row>
    <row r="14" spans="1:26" x14ac:dyDescent="0.3">
      <c r="A14">
        <v>12</v>
      </c>
      <c r="B14" s="24">
        <v>42573</v>
      </c>
      <c r="C14">
        <v>2016</v>
      </c>
      <c r="D14" t="s">
        <v>25</v>
      </c>
      <c r="E14">
        <v>29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2</v>
      </c>
      <c r="L14">
        <v>46</v>
      </c>
      <c r="M14">
        <v>60</v>
      </c>
      <c r="N14">
        <v>92</v>
      </c>
      <c r="O14">
        <v>120</v>
      </c>
      <c r="P14">
        <v>12</v>
      </c>
      <c r="Q14">
        <v>120</v>
      </c>
      <c r="S14" s="2" t="str">
        <f t="shared" si="1"/>
        <v>AccessoriesTires and Tubes</v>
      </c>
      <c r="T14" s="2">
        <f>MIN(Table1[[#This Row],[Quantity]:[Sum of Revenue]])</f>
        <v>2</v>
      </c>
      <c r="U14" s="2">
        <f>MAX(Table1[[#This Row],[Quantity]:[Sum of Revenue]])</f>
        <v>120</v>
      </c>
      <c r="V14" t="b">
        <f>AND(Table1[[#This Row],[Customer Gender]]="F",Table1[[#This Row],[Revenue]]&gt;50)</f>
        <v>1</v>
      </c>
      <c r="W14" t="b">
        <f>OR(Table1[[#This Row],[Customer Gender]]="F",Table1[[#This Row],[Revenue]]&gt;500)</f>
        <v>1</v>
      </c>
      <c r="X14" t="str">
        <f>IF(Table1[[#This Row],[Customer Gender]]="F","TRUE","FALSE")</f>
        <v>TRUE</v>
      </c>
      <c r="Y14" t="str" cm="1">
        <f t="array" ref="Y14">_xlfn.IFS(O14&gt;1000,"HIGH",O14&lt;1000,"LOW")</f>
        <v>LOW</v>
      </c>
      <c r="Z14" t="b">
        <f t="shared" si="0"/>
        <v>0</v>
      </c>
    </row>
    <row r="15" spans="1:26" x14ac:dyDescent="0.3">
      <c r="A15">
        <v>13</v>
      </c>
      <c r="B15" s="24">
        <v>42573</v>
      </c>
      <c r="C15">
        <v>2016</v>
      </c>
      <c r="D15" t="s">
        <v>25</v>
      </c>
      <c r="E15">
        <v>29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>
        <v>1</v>
      </c>
      <c r="L15">
        <v>9</v>
      </c>
      <c r="M15">
        <v>10</v>
      </c>
      <c r="N15">
        <v>9</v>
      </c>
      <c r="O15">
        <v>10</v>
      </c>
      <c r="P15">
        <v>13</v>
      </c>
      <c r="Q15">
        <v>10</v>
      </c>
      <c r="S15" s="2" t="str">
        <f t="shared" si="1"/>
        <v>AccessoriesTires and Tubes</v>
      </c>
      <c r="T15" s="2">
        <f>MIN(Table1[[#This Row],[Quantity]:[Sum of Revenue]])</f>
        <v>1</v>
      </c>
      <c r="U15" s="2">
        <f>MAX(Table1[[#This Row],[Quantity]:[Sum of Revenue]])</f>
        <v>13</v>
      </c>
      <c r="V15" t="b">
        <f>AND(Table1[[#This Row],[Customer Gender]]="F",Table1[[#This Row],[Revenue]]&gt;50)</f>
        <v>0</v>
      </c>
      <c r="W15" t="b">
        <f>OR(Table1[[#This Row],[Customer Gender]]="F",Table1[[#This Row],[Revenue]]&gt;500)</f>
        <v>1</v>
      </c>
      <c r="X15" t="str">
        <f>IF(Table1[[#This Row],[Customer Gender]]="F","TRUE","FALSE")</f>
        <v>TRUE</v>
      </c>
      <c r="Y15" t="str" cm="1">
        <f t="array" ref="Y15">_xlfn.IFS(O15&gt;1000,"HIGH",O15&lt;1000,"LOW")</f>
        <v>LOW</v>
      </c>
      <c r="Z15" t="b">
        <f t="shared" si="0"/>
        <v>0</v>
      </c>
    </row>
    <row r="16" spans="1:26" x14ac:dyDescent="0.3">
      <c r="A16">
        <v>14</v>
      </c>
      <c r="B16" s="24">
        <v>42234</v>
      </c>
      <c r="C16">
        <v>2015</v>
      </c>
      <c r="D16" t="s">
        <v>26</v>
      </c>
      <c r="E16">
        <v>29</v>
      </c>
      <c r="F16" t="s">
        <v>92</v>
      </c>
      <c r="G16" t="s">
        <v>93</v>
      </c>
      <c r="H16" t="s">
        <v>94</v>
      </c>
      <c r="I16" t="s">
        <v>95</v>
      </c>
      <c r="J16" t="s">
        <v>99</v>
      </c>
      <c r="K16">
        <v>3</v>
      </c>
      <c r="L16">
        <v>151.66999999999999</v>
      </c>
      <c r="M16">
        <v>181.33333300000001</v>
      </c>
      <c r="N16">
        <v>455</v>
      </c>
      <c r="O16">
        <v>544</v>
      </c>
      <c r="P16">
        <v>14</v>
      </c>
      <c r="Q16">
        <v>544</v>
      </c>
      <c r="S16" s="2" t="str">
        <f t="shared" si="1"/>
        <v>AccessoriesHelmets</v>
      </c>
      <c r="T16" s="2">
        <f>MIN(Table1[[#This Row],[Quantity]:[Sum of Revenue]])</f>
        <v>3</v>
      </c>
      <c r="U16" s="2">
        <f>MAX(Table1[[#This Row],[Quantity]:[Sum of Revenue]])</f>
        <v>544</v>
      </c>
      <c r="V16" t="b">
        <f>AND(Table1[[#This Row],[Customer Gender]]="F",Table1[[#This Row],[Revenue]]&gt;50)</f>
        <v>1</v>
      </c>
      <c r="W16" t="b">
        <f>OR(Table1[[#This Row],[Customer Gender]]="F",Table1[[#This Row],[Revenue]]&gt;500)</f>
        <v>1</v>
      </c>
      <c r="X16" t="str">
        <f>IF(Table1[[#This Row],[Customer Gender]]="F","TRUE","FALSE")</f>
        <v>TRUE</v>
      </c>
      <c r="Y16" t="str" cm="1">
        <f t="array" ref="Y16">_xlfn.IFS(O16&gt;1000,"HIGH",O16&lt;1000,"LOW")</f>
        <v>LOW</v>
      </c>
      <c r="Z16" t="b">
        <f t="shared" si="0"/>
        <v>0</v>
      </c>
    </row>
    <row r="17" spans="1:26" x14ac:dyDescent="0.3">
      <c r="A17">
        <v>15</v>
      </c>
      <c r="B17" s="24">
        <v>42246</v>
      </c>
      <c r="C17">
        <v>2015</v>
      </c>
      <c r="D17" t="s">
        <v>26</v>
      </c>
      <c r="E17">
        <v>29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>
        <v>3</v>
      </c>
      <c r="L17">
        <v>70</v>
      </c>
      <c r="M17">
        <v>72.666667000000004</v>
      </c>
      <c r="N17">
        <v>210</v>
      </c>
      <c r="O17">
        <v>218</v>
      </c>
      <c r="P17">
        <v>15</v>
      </c>
      <c r="Q17">
        <v>218</v>
      </c>
      <c r="S17" s="2" t="str">
        <f t="shared" si="1"/>
        <v>AccessoriesTires and Tubes</v>
      </c>
      <c r="T17" s="2">
        <f>MIN(Table1[[#This Row],[Quantity]:[Sum of Revenue]])</f>
        <v>3</v>
      </c>
      <c r="U17" s="2">
        <f>MAX(Table1[[#This Row],[Quantity]:[Sum of Revenue]])</f>
        <v>218</v>
      </c>
      <c r="V17" t="b">
        <f>AND(Table1[[#This Row],[Customer Gender]]="F",Table1[[#This Row],[Revenue]]&gt;50)</f>
        <v>1</v>
      </c>
      <c r="W17" t="b">
        <f>OR(Table1[[#This Row],[Customer Gender]]="F",Table1[[#This Row],[Revenue]]&gt;500)</f>
        <v>1</v>
      </c>
      <c r="X17" t="str">
        <f>IF(Table1[[#This Row],[Customer Gender]]="F","TRUE","FALSE")</f>
        <v>TRUE</v>
      </c>
      <c r="Y17" t="str" cm="1">
        <f t="array" ref="Y17">_xlfn.IFS(O17&gt;1000,"HIGH",O17&lt;1000,"LOW")</f>
        <v>LOW</v>
      </c>
      <c r="Z17" t="b">
        <f t="shared" si="0"/>
        <v>0</v>
      </c>
    </row>
    <row r="18" spans="1:26" x14ac:dyDescent="0.3">
      <c r="A18">
        <v>16</v>
      </c>
      <c r="B18" s="24">
        <v>42264</v>
      </c>
      <c r="C18">
        <v>2015</v>
      </c>
      <c r="D18" t="s">
        <v>27</v>
      </c>
      <c r="E18">
        <v>29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>
        <v>1</v>
      </c>
      <c r="L18">
        <v>385</v>
      </c>
      <c r="M18">
        <v>439</v>
      </c>
      <c r="N18">
        <v>385</v>
      </c>
      <c r="O18">
        <v>439</v>
      </c>
      <c r="P18">
        <v>16</v>
      </c>
      <c r="Q18">
        <v>439</v>
      </c>
      <c r="S18" s="2" t="str">
        <f t="shared" si="1"/>
        <v>AccessoriesTires and Tubes</v>
      </c>
      <c r="T18" s="2">
        <f>MIN(Table1[[#This Row],[Quantity]:[Sum of Revenue]])</f>
        <v>1</v>
      </c>
      <c r="U18" s="2">
        <f>MAX(Table1[[#This Row],[Quantity]:[Sum of Revenue]])</f>
        <v>439</v>
      </c>
      <c r="V18" t="b">
        <f>AND(Table1[[#This Row],[Customer Gender]]="F",Table1[[#This Row],[Revenue]]&gt;50)</f>
        <v>1</v>
      </c>
      <c r="W18" t="b">
        <f>OR(Table1[[#This Row],[Customer Gender]]="F",Table1[[#This Row],[Revenue]]&gt;500)</f>
        <v>1</v>
      </c>
      <c r="X18" t="str">
        <f>IF(Table1[[#This Row],[Customer Gender]]="F","TRUE","FALSE")</f>
        <v>TRUE</v>
      </c>
      <c r="Y18" t="str" cm="1">
        <f t="array" ref="Y18">_xlfn.IFS(O18&gt;1000,"HIGH",O18&lt;1000,"LOW")</f>
        <v>LOW</v>
      </c>
      <c r="Z18" t="b">
        <f t="shared" si="0"/>
        <v>0</v>
      </c>
    </row>
    <row r="19" spans="1:26" x14ac:dyDescent="0.3">
      <c r="A19">
        <v>17</v>
      </c>
      <c r="B19" s="24">
        <v>42264</v>
      </c>
      <c r="C19">
        <v>2015</v>
      </c>
      <c r="D19" t="s">
        <v>27</v>
      </c>
      <c r="E19">
        <v>29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>
        <v>2</v>
      </c>
      <c r="L19">
        <v>72.5</v>
      </c>
      <c r="M19">
        <v>86.5</v>
      </c>
      <c r="N19">
        <v>145</v>
      </c>
      <c r="O19">
        <v>173</v>
      </c>
      <c r="P19">
        <v>17</v>
      </c>
      <c r="Q19">
        <v>173</v>
      </c>
      <c r="S19" s="2" t="str">
        <f t="shared" si="1"/>
        <v>AccessoriesTires and Tubes</v>
      </c>
      <c r="T19" s="2">
        <f>MIN(Table1[[#This Row],[Quantity]:[Sum of Revenue]])</f>
        <v>2</v>
      </c>
      <c r="U19" s="2">
        <f>MAX(Table1[[#This Row],[Quantity]:[Sum of Revenue]])</f>
        <v>173</v>
      </c>
      <c r="V19" t="b">
        <f>AND(Table1[[#This Row],[Customer Gender]]="F",Table1[[#This Row],[Revenue]]&gt;50)</f>
        <v>1</v>
      </c>
      <c r="W19" t="b">
        <f>OR(Table1[[#This Row],[Customer Gender]]="F",Table1[[#This Row],[Revenue]]&gt;500)</f>
        <v>1</v>
      </c>
      <c r="X19" t="str">
        <f>IF(Table1[[#This Row],[Customer Gender]]="F","TRUE","FALSE")</f>
        <v>TRUE</v>
      </c>
      <c r="Y19" t="str" cm="1">
        <f t="array" ref="Y19">_xlfn.IFS(O19&gt;1000,"HIGH",O19&lt;1000,"LOW")</f>
        <v>LOW</v>
      </c>
      <c r="Z19" t="b">
        <f t="shared" si="0"/>
        <v>0</v>
      </c>
    </row>
    <row r="20" spans="1:26" x14ac:dyDescent="0.3">
      <c r="A20">
        <v>18</v>
      </c>
      <c r="B20" s="24">
        <v>42264</v>
      </c>
      <c r="C20">
        <v>2015</v>
      </c>
      <c r="D20" t="s">
        <v>27</v>
      </c>
      <c r="E20">
        <v>29</v>
      </c>
      <c r="F20" t="s">
        <v>92</v>
      </c>
      <c r="G20" t="s">
        <v>93</v>
      </c>
      <c r="H20" t="s">
        <v>94</v>
      </c>
      <c r="I20" t="s">
        <v>95</v>
      </c>
      <c r="J20" t="s">
        <v>99</v>
      </c>
      <c r="K20">
        <v>3</v>
      </c>
      <c r="L20">
        <v>210</v>
      </c>
      <c r="M20">
        <v>212.66666699999999</v>
      </c>
      <c r="N20">
        <v>630</v>
      </c>
      <c r="O20">
        <v>638</v>
      </c>
      <c r="P20">
        <v>18</v>
      </c>
      <c r="Q20">
        <v>638</v>
      </c>
      <c r="S20" s="2" t="str">
        <f t="shared" si="1"/>
        <v>AccessoriesHelmets</v>
      </c>
      <c r="T20" s="2">
        <f>MIN(Table1[[#This Row],[Quantity]:[Sum of Revenue]])</f>
        <v>3</v>
      </c>
      <c r="U20" s="2">
        <f>MAX(Table1[[#This Row],[Quantity]:[Sum of Revenue]])</f>
        <v>638</v>
      </c>
      <c r="V20" t="b">
        <f>AND(Table1[[#This Row],[Customer Gender]]="F",Table1[[#This Row],[Revenue]]&gt;50)</f>
        <v>1</v>
      </c>
      <c r="W20" t="b">
        <f>OR(Table1[[#This Row],[Customer Gender]]="F",Table1[[#This Row],[Revenue]]&gt;500)</f>
        <v>1</v>
      </c>
      <c r="X20" t="str">
        <f>IF(Table1[[#This Row],[Customer Gender]]="F","TRUE","FALSE")</f>
        <v>TRUE</v>
      </c>
      <c r="Y20" t="str" cm="1">
        <f t="array" ref="Y20">_xlfn.IFS(O20&gt;1000,"HIGH",O20&lt;1000,"LOW")</f>
        <v>LOW</v>
      </c>
      <c r="Z20" t="b">
        <f t="shared" si="0"/>
        <v>0</v>
      </c>
    </row>
    <row r="21" spans="1:26" x14ac:dyDescent="0.3">
      <c r="A21">
        <v>19</v>
      </c>
      <c r="B21" s="24">
        <v>42271</v>
      </c>
      <c r="C21">
        <v>2015</v>
      </c>
      <c r="D21" t="s">
        <v>27</v>
      </c>
      <c r="E21">
        <v>29</v>
      </c>
      <c r="F21" t="s">
        <v>92</v>
      </c>
      <c r="G21" t="s">
        <v>93</v>
      </c>
      <c r="H21" t="s">
        <v>94</v>
      </c>
      <c r="I21" t="s">
        <v>95</v>
      </c>
      <c r="J21" t="s">
        <v>96</v>
      </c>
      <c r="K21">
        <v>1</v>
      </c>
      <c r="L21">
        <v>64</v>
      </c>
      <c r="M21">
        <v>74</v>
      </c>
      <c r="N21">
        <v>64</v>
      </c>
      <c r="O21">
        <v>74</v>
      </c>
      <c r="P21">
        <v>19</v>
      </c>
      <c r="Q21">
        <v>74</v>
      </c>
      <c r="S21" s="2" t="str">
        <f t="shared" si="1"/>
        <v>AccessoriesTires and Tubes</v>
      </c>
      <c r="T21" s="2">
        <f>MIN(Table1[[#This Row],[Quantity]:[Sum of Revenue]])</f>
        <v>1</v>
      </c>
      <c r="U21" s="2">
        <f>MAX(Table1[[#This Row],[Quantity]:[Sum of Revenue]])</f>
        <v>74</v>
      </c>
      <c r="V21" t="b">
        <f>AND(Table1[[#This Row],[Customer Gender]]="F",Table1[[#This Row],[Revenue]]&gt;50)</f>
        <v>1</v>
      </c>
      <c r="W21" t="b">
        <f>OR(Table1[[#This Row],[Customer Gender]]="F",Table1[[#This Row],[Revenue]]&gt;500)</f>
        <v>1</v>
      </c>
      <c r="X21" t="str">
        <f>IF(Table1[[#This Row],[Customer Gender]]="F","TRUE","FALSE")</f>
        <v>TRUE</v>
      </c>
      <c r="Y21" t="str" cm="1">
        <f t="array" ref="Y21">_xlfn.IFS(O21&gt;1000,"HIGH",O21&lt;1000,"LOW")</f>
        <v>LOW</v>
      </c>
      <c r="Z21" t="b">
        <f t="shared" si="0"/>
        <v>0</v>
      </c>
    </row>
    <row r="22" spans="1:26" x14ac:dyDescent="0.3">
      <c r="A22">
        <v>20</v>
      </c>
      <c r="B22" s="24">
        <v>42271</v>
      </c>
      <c r="C22">
        <v>2015</v>
      </c>
      <c r="D22" t="s">
        <v>27</v>
      </c>
      <c r="E22">
        <v>29</v>
      </c>
      <c r="F22" t="s">
        <v>92</v>
      </c>
      <c r="G22" t="s">
        <v>93</v>
      </c>
      <c r="H22" t="s">
        <v>94</v>
      </c>
      <c r="I22" t="s">
        <v>95</v>
      </c>
      <c r="J22" t="s">
        <v>99</v>
      </c>
      <c r="K22">
        <v>3</v>
      </c>
      <c r="L22">
        <v>326.67</v>
      </c>
      <c r="M22">
        <v>359.66666700000002</v>
      </c>
      <c r="N22">
        <v>980</v>
      </c>
      <c r="O22">
        <v>1079</v>
      </c>
      <c r="P22">
        <v>20</v>
      </c>
      <c r="Q22">
        <v>1079</v>
      </c>
      <c r="S22" s="2" t="str">
        <f t="shared" si="1"/>
        <v>AccessoriesHelmets</v>
      </c>
      <c r="T22" s="2">
        <f>MIN(Table1[[#This Row],[Quantity]:[Sum of Revenue]])</f>
        <v>3</v>
      </c>
      <c r="U22" s="2">
        <f>MAX(Table1[[#This Row],[Quantity]:[Sum of Revenue]])</f>
        <v>1079</v>
      </c>
      <c r="V22" t="b">
        <f>AND(Table1[[#This Row],[Customer Gender]]="F",Table1[[#This Row],[Revenue]]&gt;50)</f>
        <v>1</v>
      </c>
      <c r="W22" t="b">
        <f>OR(Table1[[#This Row],[Customer Gender]]="F",Table1[[#This Row],[Revenue]]&gt;500)</f>
        <v>1</v>
      </c>
      <c r="X22" t="str">
        <f>IF(Table1[[#This Row],[Customer Gender]]="F","TRUE","FALSE")</f>
        <v>TRUE</v>
      </c>
      <c r="Y22" t="str" cm="1">
        <f t="array" ref="Y22">_xlfn.IFS(O22&gt;1000,"HIGH",O22&lt;1000,"LOW")</f>
        <v>HIGH</v>
      </c>
      <c r="Z22" t="b">
        <f t="shared" si="0"/>
        <v>0</v>
      </c>
    </row>
    <row r="23" spans="1:26" x14ac:dyDescent="0.3">
      <c r="A23">
        <v>21</v>
      </c>
      <c r="B23" s="24">
        <v>42284</v>
      </c>
      <c r="C23">
        <v>2015</v>
      </c>
      <c r="D23" t="s">
        <v>28</v>
      </c>
      <c r="E23">
        <v>29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>
        <v>1</v>
      </c>
      <c r="L23">
        <v>125</v>
      </c>
      <c r="M23">
        <v>136</v>
      </c>
      <c r="N23">
        <v>125</v>
      </c>
      <c r="O23">
        <v>136</v>
      </c>
      <c r="P23">
        <v>21</v>
      </c>
      <c r="Q23">
        <v>136</v>
      </c>
      <c r="S23" s="2" t="str">
        <f t="shared" si="1"/>
        <v>AccessoriesTires and Tubes</v>
      </c>
      <c r="T23" s="2">
        <f>MIN(Table1[[#This Row],[Quantity]:[Sum of Revenue]])</f>
        <v>1</v>
      </c>
      <c r="U23" s="2">
        <f>MAX(Table1[[#This Row],[Quantity]:[Sum of Revenue]])</f>
        <v>136</v>
      </c>
      <c r="V23" t="b">
        <f>AND(Table1[[#This Row],[Customer Gender]]="F",Table1[[#This Row],[Revenue]]&gt;50)</f>
        <v>1</v>
      </c>
      <c r="W23" t="b">
        <f>OR(Table1[[#This Row],[Customer Gender]]="F",Table1[[#This Row],[Revenue]]&gt;500)</f>
        <v>1</v>
      </c>
      <c r="X23" t="str">
        <f>IF(Table1[[#This Row],[Customer Gender]]="F","TRUE","FALSE")</f>
        <v>TRUE</v>
      </c>
      <c r="Y23" t="str" cm="1">
        <f t="array" ref="Y23">_xlfn.IFS(O23&gt;1000,"HIGH",O23&lt;1000,"LOW")</f>
        <v>LOW</v>
      </c>
      <c r="Z23" t="b">
        <f>_xlfn.IFNA(F23="M",K23=2)</f>
        <v>0</v>
      </c>
    </row>
    <row r="24" spans="1:26" x14ac:dyDescent="0.3">
      <c r="A24">
        <v>22</v>
      </c>
      <c r="B24" s="24">
        <v>42284</v>
      </c>
      <c r="C24">
        <v>2015</v>
      </c>
      <c r="D24" t="s">
        <v>28</v>
      </c>
      <c r="E24">
        <v>29</v>
      </c>
      <c r="F24" t="s">
        <v>92</v>
      </c>
      <c r="G24" t="s">
        <v>93</v>
      </c>
      <c r="H24" t="s">
        <v>94</v>
      </c>
      <c r="I24" t="s">
        <v>95</v>
      </c>
      <c r="J24" t="s">
        <v>99</v>
      </c>
      <c r="K24">
        <v>2</v>
      </c>
      <c r="L24">
        <v>17.5</v>
      </c>
      <c r="M24">
        <v>18</v>
      </c>
      <c r="N24">
        <v>35</v>
      </c>
      <c r="O24">
        <v>36</v>
      </c>
      <c r="P24">
        <v>22</v>
      </c>
      <c r="Q24">
        <v>36</v>
      </c>
      <c r="S24" s="2" t="str">
        <f t="shared" si="1"/>
        <v>AccessoriesHelmets</v>
      </c>
      <c r="T24" s="2">
        <f>MIN(Table1[[#This Row],[Quantity]:[Sum of Revenue]])</f>
        <v>2</v>
      </c>
      <c r="U24" s="2">
        <f>MAX(Table1[[#This Row],[Quantity]:[Sum of Revenue]])</f>
        <v>36</v>
      </c>
      <c r="V24" t="b">
        <f>AND(Table1[[#This Row],[Customer Gender]]="F",Table1[[#This Row],[Revenue]]&gt;50)</f>
        <v>0</v>
      </c>
      <c r="W24" t="b">
        <f>OR(Table1[[#This Row],[Customer Gender]]="F",Table1[[#This Row],[Revenue]]&gt;500)</f>
        <v>1</v>
      </c>
      <c r="X24" t="str">
        <f>IF(Table1[[#This Row],[Customer Gender]]="F","TRUE","FALSE")</f>
        <v>TRUE</v>
      </c>
      <c r="Y24" t="str" cm="1">
        <f t="array" ref="Y24">_xlfn.IFS(O24&gt;1000,"HIGH",O24&lt;1000,"LOW")</f>
        <v>LOW</v>
      </c>
      <c r="Z24" t="b">
        <f t="shared" si="0"/>
        <v>0</v>
      </c>
    </row>
    <row r="25" spans="1:26" x14ac:dyDescent="0.3">
      <c r="A25">
        <v>23</v>
      </c>
      <c r="B25" s="24">
        <v>42284</v>
      </c>
      <c r="C25">
        <v>2015</v>
      </c>
      <c r="D25" t="s">
        <v>28</v>
      </c>
      <c r="E25">
        <v>29</v>
      </c>
      <c r="F25" t="s">
        <v>92</v>
      </c>
      <c r="G25" t="s">
        <v>93</v>
      </c>
      <c r="H25" t="s">
        <v>94</v>
      </c>
      <c r="I25" t="s">
        <v>95</v>
      </c>
      <c r="J25" t="s">
        <v>96</v>
      </c>
      <c r="K25">
        <v>2</v>
      </c>
      <c r="L25">
        <v>215</v>
      </c>
      <c r="M25">
        <v>226</v>
      </c>
      <c r="N25">
        <v>430</v>
      </c>
      <c r="O25">
        <v>452</v>
      </c>
      <c r="P25">
        <v>23</v>
      </c>
      <c r="Q25">
        <v>452</v>
      </c>
      <c r="S25" s="2" t="str">
        <f t="shared" si="1"/>
        <v>AccessoriesTires and Tubes</v>
      </c>
      <c r="T25" s="2">
        <f>MIN(Table1[[#This Row],[Quantity]:[Sum of Revenue]])</f>
        <v>2</v>
      </c>
      <c r="U25" s="2">
        <f>MAX(Table1[[#This Row],[Quantity]:[Sum of Revenue]])</f>
        <v>452</v>
      </c>
      <c r="V25" t="b">
        <f>AND(Table1[[#This Row],[Customer Gender]]="F",Table1[[#This Row],[Revenue]]&gt;50)</f>
        <v>1</v>
      </c>
      <c r="W25" t="b">
        <f>OR(Table1[[#This Row],[Customer Gender]]="F",Table1[[#This Row],[Revenue]]&gt;500)</f>
        <v>1</v>
      </c>
      <c r="X25" t="str">
        <f>IF(Table1[[#This Row],[Customer Gender]]="F","TRUE","FALSE")</f>
        <v>TRUE</v>
      </c>
      <c r="Y25" t="str" cm="1">
        <f t="array" ref="Y25">_xlfn.IFS(O25&gt;1000,"HIGH",O25&lt;1000,"LOW")</f>
        <v>LOW</v>
      </c>
      <c r="Z25" t="b">
        <f t="shared" si="0"/>
        <v>0</v>
      </c>
    </row>
    <row r="26" spans="1:26" x14ac:dyDescent="0.3">
      <c r="A26">
        <v>24</v>
      </c>
      <c r="B26" s="24">
        <v>42284</v>
      </c>
      <c r="C26">
        <v>2015</v>
      </c>
      <c r="D26" t="s">
        <v>28</v>
      </c>
      <c r="E26">
        <v>29</v>
      </c>
      <c r="F26" t="s">
        <v>92</v>
      </c>
      <c r="G26" t="s">
        <v>93</v>
      </c>
      <c r="H26" t="s">
        <v>94</v>
      </c>
      <c r="I26" t="s">
        <v>95</v>
      </c>
      <c r="J26" t="s">
        <v>96</v>
      </c>
      <c r="K26">
        <v>3</v>
      </c>
      <c r="L26">
        <v>22</v>
      </c>
      <c r="M26">
        <v>23</v>
      </c>
      <c r="N26">
        <v>66</v>
      </c>
      <c r="O26">
        <v>69</v>
      </c>
      <c r="P26">
        <v>24</v>
      </c>
      <c r="Q26">
        <v>69</v>
      </c>
      <c r="S26" s="2" t="str">
        <f t="shared" si="1"/>
        <v>AccessoriesTires and Tubes</v>
      </c>
      <c r="T26" s="2">
        <f>MIN(Table1[[#This Row],[Quantity]:[Sum of Revenue]])</f>
        <v>3</v>
      </c>
      <c r="U26" s="2">
        <f>MAX(Table1[[#This Row],[Quantity]:[Sum of Revenue]])</f>
        <v>69</v>
      </c>
      <c r="V26" t="b">
        <f>AND(Table1[[#This Row],[Customer Gender]]="F",Table1[[#This Row],[Revenue]]&gt;50)</f>
        <v>1</v>
      </c>
      <c r="W26" t="b">
        <f>OR(Table1[[#This Row],[Customer Gender]]="F",Table1[[#This Row],[Revenue]]&gt;500)</f>
        <v>1</v>
      </c>
      <c r="X26" t="str">
        <f>IF(Table1[[#This Row],[Customer Gender]]="F","TRUE","FALSE")</f>
        <v>TRUE</v>
      </c>
      <c r="Y26" t="str" cm="1">
        <f t="array" ref="Y26">_xlfn.IFS(O26&gt;1000,"HIGH",O26&lt;1000,"LOW")</f>
        <v>LOW</v>
      </c>
      <c r="Z26" t="b">
        <f t="shared" si="0"/>
        <v>0</v>
      </c>
    </row>
    <row r="27" spans="1:26" x14ac:dyDescent="0.3">
      <c r="A27">
        <v>25</v>
      </c>
      <c r="B27" s="24">
        <v>42290</v>
      </c>
      <c r="C27">
        <v>2015</v>
      </c>
      <c r="D27" t="s">
        <v>28</v>
      </c>
      <c r="E27">
        <v>29</v>
      </c>
      <c r="F27" t="s">
        <v>92</v>
      </c>
      <c r="G27" t="s">
        <v>93</v>
      </c>
      <c r="H27" t="s">
        <v>94</v>
      </c>
      <c r="I27" t="s">
        <v>95</v>
      </c>
      <c r="J27" t="s">
        <v>96</v>
      </c>
      <c r="K27">
        <v>1</v>
      </c>
      <c r="L27">
        <v>750</v>
      </c>
      <c r="M27">
        <v>820</v>
      </c>
      <c r="N27">
        <v>750</v>
      </c>
      <c r="O27">
        <v>820</v>
      </c>
      <c r="P27">
        <v>25</v>
      </c>
      <c r="Q27">
        <v>820</v>
      </c>
      <c r="S27" s="2" t="str">
        <f t="shared" si="1"/>
        <v>AccessoriesTires and Tubes</v>
      </c>
      <c r="T27" s="2">
        <f>MIN(Table1[[#This Row],[Quantity]:[Sum of Revenue]])</f>
        <v>1</v>
      </c>
      <c r="U27" s="2">
        <f>MAX(Table1[[#This Row],[Quantity]:[Sum of Revenue]])</f>
        <v>820</v>
      </c>
      <c r="V27" t="b">
        <f>AND(Table1[[#This Row],[Customer Gender]]="F",Table1[[#This Row],[Revenue]]&gt;50)</f>
        <v>1</v>
      </c>
      <c r="W27" t="b">
        <f>OR(Table1[[#This Row],[Customer Gender]]="F",Table1[[#This Row],[Revenue]]&gt;500)</f>
        <v>1</v>
      </c>
      <c r="X27" t="str">
        <f>IF(Table1[[#This Row],[Customer Gender]]="F","TRUE","FALSE")</f>
        <v>TRUE</v>
      </c>
      <c r="Y27" t="str" cm="1">
        <f t="array" ref="Y27">_xlfn.IFS(O27&gt;1000,"HIGH",O27&lt;1000,"LOW")</f>
        <v>LOW</v>
      </c>
      <c r="Z27" t="b">
        <f t="shared" si="0"/>
        <v>0</v>
      </c>
    </row>
    <row r="28" spans="1:26" x14ac:dyDescent="0.3">
      <c r="A28">
        <v>26</v>
      </c>
      <c r="B28" s="24">
        <v>42297</v>
      </c>
      <c r="C28">
        <v>2015</v>
      </c>
      <c r="D28" t="s">
        <v>28</v>
      </c>
      <c r="E28">
        <v>29</v>
      </c>
      <c r="F28" t="s">
        <v>92</v>
      </c>
      <c r="G28" t="s">
        <v>93</v>
      </c>
      <c r="H28" t="s">
        <v>94</v>
      </c>
      <c r="I28" t="s">
        <v>95</v>
      </c>
      <c r="J28" t="s">
        <v>96</v>
      </c>
      <c r="K28">
        <v>2</v>
      </c>
      <c r="L28">
        <v>60</v>
      </c>
      <c r="M28">
        <v>70.5</v>
      </c>
      <c r="N28">
        <v>120</v>
      </c>
      <c r="O28">
        <v>141</v>
      </c>
      <c r="P28">
        <v>26</v>
      </c>
      <c r="Q28">
        <v>141</v>
      </c>
      <c r="S28" s="2" t="str">
        <f t="shared" si="1"/>
        <v>AccessoriesTires and Tubes</v>
      </c>
      <c r="T28" s="2">
        <f>MIN(Table1[[#This Row],[Quantity]:[Sum of Revenue]])</f>
        <v>2</v>
      </c>
      <c r="U28" s="2">
        <f>MAX(Table1[[#This Row],[Quantity]:[Sum of Revenue]])</f>
        <v>141</v>
      </c>
      <c r="V28" t="b">
        <f>AND(Table1[[#This Row],[Customer Gender]]="F",Table1[[#This Row],[Revenue]]&gt;50)</f>
        <v>1</v>
      </c>
      <c r="W28" t="b">
        <f>OR(Table1[[#This Row],[Customer Gender]]="F",Table1[[#This Row],[Revenue]]&gt;500)</f>
        <v>1</v>
      </c>
      <c r="X28" t="str">
        <f>IF(Table1[[#This Row],[Customer Gender]]="F","TRUE","FALSE")</f>
        <v>TRUE</v>
      </c>
      <c r="Y28" t="str" cm="1">
        <f t="array" ref="Y28">_xlfn.IFS(O28&gt;1000,"HIGH",O28&lt;1000,"LOW")</f>
        <v>LOW</v>
      </c>
      <c r="Z28" t="b">
        <f t="shared" si="0"/>
        <v>0</v>
      </c>
    </row>
    <row r="29" spans="1:26" x14ac:dyDescent="0.3">
      <c r="A29">
        <v>27</v>
      </c>
      <c r="B29" s="24">
        <v>42297</v>
      </c>
      <c r="C29">
        <v>2015</v>
      </c>
      <c r="D29" t="s">
        <v>28</v>
      </c>
      <c r="E29">
        <v>29</v>
      </c>
      <c r="F29" t="s">
        <v>92</v>
      </c>
      <c r="G29" t="s">
        <v>93</v>
      </c>
      <c r="H29" t="s">
        <v>94</v>
      </c>
      <c r="I29" t="s">
        <v>95</v>
      </c>
      <c r="J29" t="s">
        <v>96</v>
      </c>
      <c r="K29">
        <v>1</v>
      </c>
      <c r="L29">
        <v>125</v>
      </c>
      <c r="M29">
        <v>130</v>
      </c>
      <c r="N29">
        <v>125</v>
      </c>
      <c r="O29">
        <v>130</v>
      </c>
      <c r="P29">
        <v>27</v>
      </c>
      <c r="Q29">
        <v>130</v>
      </c>
      <c r="S29" s="2" t="str">
        <f t="shared" si="1"/>
        <v>AccessoriesTires and Tubes</v>
      </c>
      <c r="T29" s="2">
        <f>MIN(Table1[[#This Row],[Quantity]:[Sum of Revenue]])</f>
        <v>1</v>
      </c>
      <c r="U29" s="2">
        <f>MAX(Table1[[#This Row],[Quantity]:[Sum of Revenue]])</f>
        <v>130</v>
      </c>
      <c r="V29" t="b">
        <f>AND(Table1[[#This Row],[Customer Gender]]="F",Table1[[#This Row],[Revenue]]&gt;50)</f>
        <v>1</v>
      </c>
      <c r="W29" t="b">
        <f>OR(Table1[[#This Row],[Customer Gender]]="F",Table1[[#This Row],[Revenue]]&gt;500)</f>
        <v>1</v>
      </c>
      <c r="X29" t="str">
        <f>IF(Table1[[#This Row],[Customer Gender]]="F","TRUE","FALSE")</f>
        <v>TRUE</v>
      </c>
      <c r="Y29" t="str" cm="1">
        <f t="array" ref="Y29">_xlfn.IFS(O29&gt;1000,"HIGH",O29&lt;1000,"LOW")</f>
        <v>LOW</v>
      </c>
      <c r="Z29" t="b">
        <f t="shared" si="0"/>
        <v>0</v>
      </c>
    </row>
    <row r="30" spans="1:26" x14ac:dyDescent="0.3">
      <c r="A30">
        <v>28</v>
      </c>
      <c r="B30" s="24">
        <v>42297</v>
      </c>
      <c r="C30">
        <v>2015</v>
      </c>
      <c r="D30" t="s">
        <v>28</v>
      </c>
      <c r="E30">
        <v>29</v>
      </c>
      <c r="F30" t="s">
        <v>92</v>
      </c>
      <c r="G30" t="s">
        <v>93</v>
      </c>
      <c r="H30" t="s">
        <v>94</v>
      </c>
      <c r="I30" t="s">
        <v>95</v>
      </c>
      <c r="J30" t="s">
        <v>99</v>
      </c>
      <c r="K30">
        <v>1</v>
      </c>
      <c r="L30">
        <v>140</v>
      </c>
      <c r="M30">
        <v>143</v>
      </c>
      <c r="N30">
        <v>140</v>
      </c>
      <c r="O30">
        <v>143</v>
      </c>
      <c r="P30">
        <v>28</v>
      </c>
      <c r="Q30">
        <v>143</v>
      </c>
      <c r="S30" s="2" t="str">
        <f t="shared" si="1"/>
        <v>AccessoriesHelmets</v>
      </c>
      <c r="T30" s="2">
        <f>MIN(Table1[[#This Row],[Quantity]:[Sum of Revenue]])</f>
        <v>1</v>
      </c>
      <c r="U30" s="2">
        <f>MAX(Table1[[#This Row],[Quantity]:[Sum of Revenue]])</f>
        <v>143</v>
      </c>
      <c r="V30" t="b">
        <f>AND(Table1[[#This Row],[Customer Gender]]="F",Table1[[#This Row],[Revenue]]&gt;50)</f>
        <v>1</v>
      </c>
      <c r="W30" t="b">
        <f>OR(Table1[[#This Row],[Customer Gender]]="F",Table1[[#This Row],[Revenue]]&gt;500)</f>
        <v>1</v>
      </c>
      <c r="X30" t="str">
        <f>IF(Table1[[#This Row],[Customer Gender]]="F","TRUE","FALSE")</f>
        <v>TRUE</v>
      </c>
      <c r="Y30" t="str" cm="1">
        <f t="array" ref="Y30">_xlfn.IFS(O30&gt;1000,"HIGH",O30&lt;1000,"LOW")</f>
        <v>LOW</v>
      </c>
      <c r="Z30" t="b">
        <f t="shared" si="0"/>
        <v>0</v>
      </c>
    </row>
    <row r="31" spans="1:26" x14ac:dyDescent="0.3">
      <c r="A31">
        <v>29</v>
      </c>
      <c r="B31" s="24">
        <v>42309</v>
      </c>
      <c r="C31">
        <v>2015</v>
      </c>
      <c r="D31" t="s">
        <v>29</v>
      </c>
      <c r="E31">
        <v>29</v>
      </c>
      <c r="F31" t="s">
        <v>92</v>
      </c>
      <c r="G31" t="s">
        <v>93</v>
      </c>
      <c r="H31" t="s">
        <v>94</v>
      </c>
      <c r="I31" t="s">
        <v>95</v>
      </c>
      <c r="J31" t="s">
        <v>96</v>
      </c>
      <c r="K31">
        <v>2</v>
      </c>
      <c r="L31">
        <v>192.5</v>
      </c>
      <c r="M31">
        <v>213.5</v>
      </c>
      <c r="N31">
        <v>385</v>
      </c>
      <c r="O31">
        <v>427</v>
      </c>
      <c r="P31">
        <v>29</v>
      </c>
      <c r="Q31">
        <v>427</v>
      </c>
      <c r="S31" s="2" t="str">
        <f t="shared" si="1"/>
        <v>AccessoriesTires and Tubes</v>
      </c>
      <c r="T31" s="2">
        <f>MIN(Table1[[#This Row],[Quantity]:[Sum of Revenue]])</f>
        <v>2</v>
      </c>
      <c r="U31" s="2">
        <f>MAX(Table1[[#This Row],[Quantity]:[Sum of Revenue]])</f>
        <v>427</v>
      </c>
      <c r="V31" t="b">
        <f>AND(Table1[[#This Row],[Customer Gender]]="F",Table1[[#This Row],[Revenue]]&gt;50)</f>
        <v>1</v>
      </c>
      <c r="W31" t="b">
        <f>OR(Table1[[#This Row],[Customer Gender]]="F",Table1[[#This Row],[Revenue]]&gt;500)</f>
        <v>1</v>
      </c>
      <c r="X31" t="str">
        <f>IF(Table1[[#This Row],[Customer Gender]]="F","TRUE","FALSE")</f>
        <v>TRUE</v>
      </c>
      <c r="Y31" t="str" cm="1">
        <f t="array" ref="Y31">_xlfn.IFS(O31&gt;1000,"HIGH",O31&lt;1000,"LOW")</f>
        <v>LOW</v>
      </c>
      <c r="Z31" t="b">
        <f t="shared" si="0"/>
        <v>0</v>
      </c>
    </row>
    <row r="32" spans="1:26" x14ac:dyDescent="0.3">
      <c r="A32">
        <v>30</v>
      </c>
      <c r="B32" s="24">
        <v>42309</v>
      </c>
      <c r="C32">
        <v>2015</v>
      </c>
      <c r="D32" t="s">
        <v>29</v>
      </c>
      <c r="E32">
        <v>29</v>
      </c>
      <c r="F32" t="s">
        <v>92</v>
      </c>
      <c r="G32" t="s">
        <v>93</v>
      </c>
      <c r="H32" t="s">
        <v>94</v>
      </c>
      <c r="I32" t="s">
        <v>95</v>
      </c>
      <c r="J32" t="s">
        <v>96</v>
      </c>
      <c r="K32">
        <v>3</v>
      </c>
      <c r="L32">
        <v>38.33</v>
      </c>
      <c r="M32">
        <v>43.333333000000003</v>
      </c>
      <c r="N32">
        <v>115</v>
      </c>
      <c r="O32">
        <v>130</v>
      </c>
      <c r="P32">
        <v>30</v>
      </c>
      <c r="Q32">
        <v>130</v>
      </c>
      <c r="S32" s="2" t="str">
        <f t="shared" si="1"/>
        <v>AccessoriesTires and Tubes</v>
      </c>
      <c r="T32" s="2">
        <f>MIN(Table1[[#This Row],[Quantity]:[Sum of Revenue]])</f>
        <v>3</v>
      </c>
      <c r="U32" s="2">
        <f>MAX(Table1[[#This Row],[Quantity]:[Sum of Revenue]])</f>
        <v>130</v>
      </c>
      <c r="V32" t="b">
        <f>AND(Table1[[#This Row],[Customer Gender]]="F",Table1[[#This Row],[Revenue]]&gt;50)</f>
        <v>1</v>
      </c>
      <c r="W32" t="b">
        <f>OR(Table1[[#This Row],[Customer Gender]]="F",Table1[[#This Row],[Revenue]]&gt;500)</f>
        <v>1</v>
      </c>
      <c r="X32" t="str">
        <f>IF(Table1[[#This Row],[Customer Gender]]="F","TRUE","FALSE")</f>
        <v>TRUE</v>
      </c>
      <c r="Y32" t="str" cm="1">
        <f t="array" ref="Y32">_xlfn.IFS(O32&gt;1000,"HIGH",O32&lt;1000,"LOW")</f>
        <v>LOW</v>
      </c>
      <c r="Z32" t="b">
        <f t="shared" si="0"/>
        <v>0</v>
      </c>
    </row>
    <row r="33" spans="1:26" x14ac:dyDescent="0.3">
      <c r="A33">
        <v>31</v>
      </c>
      <c r="B33" s="24">
        <v>42309</v>
      </c>
      <c r="C33">
        <v>2015</v>
      </c>
      <c r="D33" t="s">
        <v>29</v>
      </c>
      <c r="E33">
        <v>29</v>
      </c>
      <c r="F33" t="s">
        <v>92</v>
      </c>
      <c r="G33" t="s">
        <v>93</v>
      </c>
      <c r="H33" t="s">
        <v>94</v>
      </c>
      <c r="I33" t="s">
        <v>95</v>
      </c>
      <c r="J33" t="s">
        <v>99</v>
      </c>
      <c r="K33">
        <v>3</v>
      </c>
      <c r="L33">
        <v>151.66999999999999</v>
      </c>
      <c r="M33">
        <v>170</v>
      </c>
      <c r="N33">
        <v>455</v>
      </c>
      <c r="O33">
        <v>510</v>
      </c>
      <c r="P33">
        <v>31</v>
      </c>
      <c r="Q33">
        <v>510</v>
      </c>
      <c r="S33" s="2" t="str">
        <f t="shared" si="1"/>
        <v>AccessoriesHelmets</v>
      </c>
      <c r="T33" s="2">
        <f>MIN(Table1[[#This Row],[Quantity]:[Sum of Revenue]])</f>
        <v>3</v>
      </c>
      <c r="U33" s="2">
        <f>MAX(Table1[[#This Row],[Quantity]:[Sum of Revenue]])</f>
        <v>510</v>
      </c>
      <c r="V33" t="b">
        <f>AND(Table1[[#This Row],[Customer Gender]]="F",Table1[[#This Row],[Revenue]]&gt;50)</f>
        <v>1</v>
      </c>
      <c r="W33" t="b">
        <f>OR(Table1[[#This Row],[Customer Gender]]="F",Table1[[#This Row],[Revenue]]&gt;500)</f>
        <v>1</v>
      </c>
      <c r="X33" t="str">
        <f>IF(Table1[[#This Row],[Customer Gender]]="F","TRUE","FALSE")</f>
        <v>TRUE</v>
      </c>
      <c r="Y33" t="str" cm="1">
        <f t="array" ref="Y33">_xlfn.IFS(O33&gt;1000,"HIGH",O33&lt;1000,"LOW")</f>
        <v>LOW</v>
      </c>
      <c r="Z33" t="b">
        <f t="shared" si="0"/>
        <v>0</v>
      </c>
    </row>
    <row r="34" spans="1:26" x14ac:dyDescent="0.3">
      <c r="A34">
        <v>32</v>
      </c>
      <c r="B34" s="24">
        <v>42323</v>
      </c>
      <c r="C34">
        <v>2015</v>
      </c>
      <c r="D34" t="s">
        <v>29</v>
      </c>
      <c r="E34">
        <v>29</v>
      </c>
      <c r="F34" t="s">
        <v>92</v>
      </c>
      <c r="G34" t="s">
        <v>93</v>
      </c>
      <c r="H34" t="s">
        <v>94</v>
      </c>
      <c r="I34" t="s">
        <v>95</v>
      </c>
      <c r="J34" t="s">
        <v>96</v>
      </c>
      <c r="K34">
        <v>1</v>
      </c>
      <c r="L34">
        <v>56</v>
      </c>
      <c r="M34">
        <v>65</v>
      </c>
      <c r="N34">
        <v>56</v>
      </c>
      <c r="O34">
        <v>65</v>
      </c>
      <c r="P34">
        <v>32</v>
      </c>
      <c r="Q34">
        <v>65</v>
      </c>
      <c r="S34" s="2" t="str">
        <f t="shared" si="1"/>
        <v>AccessoriesTires and Tubes</v>
      </c>
      <c r="T34" s="2">
        <f>MIN(Table1[[#This Row],[Quantity]:[Sum of Revenue]])</f>
        <v>1</v>
      </c>
      <c r="U34" s="2">
        <f>MAX(Table1[[#This Row],[Quantity]:[Sum of Revenue]])</f>
        <v>65</v>
      </c>
      <c r="V34" t="b">
        <f>AND(Table1[[#This Row],[Customer Gender]]="F",Table1[[#This Row],[Revenue]]&gt;50)</f>
        <v>1</v>
      </c>
      <c r="W34" t="b">
        <f>OR(Table1[[#This Row],[Customer Gender]]="F",Table1[[#This Row],[Revenue]]&gt;500)</f>
        <v>1</v>
      </c>
      <c r="X34" t="str">
        <f>IF(Table1[[#This Row],[Customer Gender]]="F","TRUE","FALSE")</f>
        <v>TRUE</v>
      </c>
      <c r="Y34" t="str" cm="1">
        <f t="array" ref="Y34">_xlfn.IFS(O34&gt;1000,"HIGH",O34&lt;1000,"LOW")</f>
        <v>LOW</v>
      </c>
      <c r="Z34" t="b">
        <f t="shared" si="0"/>
        <v>0</v>
      </c>
    </row>
    <row r="35" spans="1:26" x14ac:dyDescent="0.3">
      <c r="A35">
        <v>33</v>
      </c>
      <c r="B35" s="24">
        <v>42323</v>
      </c>
      <c r="C35">
        <v>2015</v>
      </c>
      <c r="D35" t="s">
        <v>29</v>
      </c>
      <c r="E35">
        <v>29</v>
      </c>
      <c r="F35" t="s">
        <v>92</v>
      </c>
      <c r="G35" t="s">
        <v>93</v>
      </c>
      <c r="H35" t="s">
        <v>94</v>
      </c>
      <c r="I35" t="s">
        <v>95</v>
      </c>
      <c r="J35" t="s">
        <v>96</v>
      </c>
      <c r="K35">
        <v>3</v>
      </c>
      <c r="L35">
        <v>108.67</v>
      </c>
      <c r="M35">
        <v>123.666667</v>
      </c>
      <c r="N35">
        <v>326</v>
      </c>
      <c r="O35">
        <v>371</v>
      </c>
      <c r="P35">
        <v>33</v>
      </c>
      <c r="Q35">
        <v>371</v>
      </c>
      <c r="S35" s="2" t="str">
        <f t="shared" si="1"/>
        <v>AccessoriesTires and Tubes</v>
      </c>
      <c r="T35" s="2">
        <f>MIN(Table1[[#This Row],[Quantity]:[Sum of Revenue]])</f>
        <v>3</v>
      </c>
      <c r="U35" s="2">
        <f>MAX(Table1[[#This Row],[Quantity]:[Sum of Revenue]])</f>
        <v>371</v>
      </c>
      <c r="V35" t="b">
        <f>AND(Table1[[#This Row],[Customer Gender]]="F",Table1[[#This Row],[Revenue]]&gt;50)</f>
        <v>1</v>
      </c>
      <c r="W35" t="b">
        <f>OR(Table1[[#This Row],[Customer Gender]]="F",Table1[[#This Row],[Revenue]]&gt;500)</f>
        <v>1</v>
      </c>
      <c r="X35" t="str">
        <f>IF(Table1[[#This Row],[Customer Gender]]="F","TRUE","FALSE")</f>
        <v>TRUE</v>
      </c>
      <c r="Y35" t="str" cm="1">
        <f t="array" ref="Y35">_xlfn.IFS(O35&gt;1000,"HIGH",O35&lt;1000,"LOW")</f>
        <v>LOW</v>
      </c>
      <c r="Z35" t="b">
        <f t="shared" si="0"/>
        <v>0</v>
      </c>
    </row>
    <row r="36" spans="1:26" x14ac:dyDescent="0.3">
      <c r="A36">
        <v>34</v>
      </c>
      <c r="B36" s="24">
        <v>42323</v>
      </c>
      <c r="C36">
        <v>2015</v>
      </c>
      <c r="D36" t="s">
        <v>29</v>
      </c>
      <c r="E36">
        <v>29</v>
      </c>
      <c r="F36" t="s">
        <v>92</v>
      </c>
      <c r="G36" t="s">
        <v>93</v>
      </c>
      <c r="H36" t="s">
        <v>94</v>
      </c>
      <c r="I36" t="s">
        <v>95</v>
      </c>
      <c r="J36" t="s">
        <v>96</v>
      </c>
      <c r="K36">
        <v>3</v>
      </c>
      <c r="L36">
        <v>14.67</v>
      </c>
      <c r="M36">
        <v>15</v>
      </c>
      <c r="N36">
        <v>44</v>
      </c>
      <c r="O36">
        <v>45</v>
      </c>
      <c r="P36">
        <v>34</v>
      </c>
      <c r="Q36">
        <v>45</v>
      </c>
      <c r="S36" s="2" t="str">
        <f t="shared" si="1"/>
        <v>AccessoriesTires and Tubes</v>
      </c>
      <c r="T36" s="2">
        <f>MIN(Table1[[#This Row],[Quantity]:[Sum of Revenue]])</f>
        <v>3</v>
      </c>
      <c r="U36" s="2">
        <f>MAX(Table1[[#This Row],[Quantity]:[Sum of Revenue]])</f>
        <v>45</v>
      </c>
      <c r="V36" t="b">
        <f>AND(Table1[[#This Row],[Customer Gender]]="F",Table1[[#This Row],[Revenue]]&gt;50)</f>
        <v>0</v>
      </c>
      <c r="W36" t="b">
        <f>OR(Table1[[#This Row],[Customer Gender]]="F",Table1[[#This Row],[Revenue]]&gt;500)</f>
        <v>1</v>
      </c>
      <c r="X36" t="str">
        <f>IF(Table1[[#This Row],[Customer Gender]]="F","TRUE","FALSE")</f>
        <v>TRUE</v>
      </c>
      <c r="Y36" t="str" cm="1">
        <f t="array" ref="Y36">_xlfn.IFS(O36&gt;1000,"HIGH",O36&lt;1000,"LOW")</f>
        <v>LOW</v>
      </c>
      <c r="Z36" t="b">
        <f t="shared" si="0"/>
        <v>0</v>
      </c>
    </row>
    <row r="37" spans="1:26" x14ac:dyDescent="0.3">
      <c r="A37">
        <v>35</v>
      </c>
      <c r="B37" s="24">
        <v>42353</v>
      </c>
      <c r="C37">
        <v>2015</v>
      </c>
      <c r="D37" t="s">
        <v>30</v>
      </c>
      <c r="E37">
        <v>29</v>
      </c>
      <c r="F37" t="s">
        <v>92</v>
      </c>
      <c r="G37" t="s">
        <v>93</v>
      </c>
      <c r="H37" t="s">
        <v>94</v>
      </c>
      <c r="I37" t="s">
        <v>95</v>
      </c>
      <c r="J37" t="s">
        <v>99</v>
      </c>
      <c r="K37">
        <v>2</v>
      </c>
      <c r="L37">
        <v>280</v>
      </c>
      <c r="M37">
        <v>269</v>
      </c>
      <c r="N37">
        <v>560</v>
      </c>
      <c r="O37">
        <v>538</v>
      </c>
      <c r="P37">
        <v>35</v>
      </c>
      <c r="Q37">
        <v>538</v>
      </c>
      <c r="S37" s="2" t="str">
        <f t="shared" si="1"/>
        <v>AccessoriesHelmets</v>
      </c>
      <c r="T37" s="2">
        <f>MIN(Table1[[#This Row],[Quantity]:[Sum of Revenue]])</f>
        <v>2</v>
      </c>
      <c r="U37" s="2">
        <f>MAX(Table1[[#This Row],[Quantity]:[Sum of Revenue]])</f>
        <v>560</v>
      </c>
      <c r="V37" t="b">
        <f>AND(Table1[[#This Row],[Customer Gender]]="F",Table1[[#This Row],[Revenue]]&gt;50)</f>
        <v>1</v>
      </c>
      <c r="W37" t="b">
        <f>OR(Table1[[#This Row],[Customer Gender]]="F",Table1[[#This Row],[Revenue]]&gt;500)</f>
        <v>1</v>
      </c>
      <c r="X37" t="str">
        <f>IF(Table1[[#This Row],[Customer Gender]]="F","TRUE","FALSE")</f>
        <v>TRUE</v>
      </c>
      <c r="Y37" t="str" cm="1">
        <f t="array" ref="Y37">_xlfn.IFS(O37&gt;1000,"HIGH",O37&lt;1000,"LOW")</f>
        <v>LOW</v>
      </c>
      <c r="Z37" t="b">
        <f t="shared" si="0"/>
        <v>0</v>
      </c>
    </row>
    <row r="38" spans="1:26" x14ac:dyDescent="0.3">
      <c r="A38">
        <v>36</v>
      </c>
      <c r="B38" s="24">
        <v>42354</v>
      </c>
      <c r="C38">
        <v>2015</v>
      </c>
      <c r="D38" t="s">
        <v>30</v>
      </c>
      <c r="E38">
        <v>29</v>
      </c>
      <c r="F38" t="s">
        <v>92</v>
      </c>
      <c r="G38" t="s">
        <v>93</v>
      </c>
      <c r="H38" t="s">
        <v>94</v>
      </c>
      <c r="I38" t="s">
        <v>95</v>
      </c>
      <c r="J38" t="s">
        <v>96</v>
      </c>
      <c r="K38">
        <v>2</v>
      </c>
      <c r="L38">
        <v>293.5</v>
      </c>
      <c r="M38">
        <v>320.5</v>
      </c>
      <c r="N38">
        <v>587</v>
      </c>
      <c r="O38">
        <v>641</v>
      </c>
      <c r="P38">
        <v>36</v>
      </c>
      <c r="Q38">
        <v>641</v>
      </c>
      <c r="S38" s="2" t="str">
        <f t="shared" si="1"/>
        <v>AccessoriesTires and Tubes</v>
      </c>
      <c r="T38" s="2">
        <f>MIN(Table1[[#This Row],[Quantity]:[Sum of Revenue]])</f>
        <v>2</v>
      </c>
      <c r="U38" s="2">
        <f>MAX(Table1[[#This Row],[Quantity]:[Sum of Revenue]])</f>
        <v>641</v>
      </c>
      <c r="V38" t="b">
        <f>AND(Table1[[#This Row],[Customer Gender]]="F",Table1[[#This Row],[Revenue]]&gt;50)</f>
        <v>1</v>
      </c>
      <c r="W38" t="b">
        <f>OR(Table1[[#This Row],[Customer Gender]]="F",Table1[[#This Row],[Revenue]]&gt;500)</f>
        <v>1</v>
      </c>
      <c r="X38" t="str">
        <f>IF(Table1[[#This Row],[Customer Gender]]="F","TRUE","FALSE")</f>
        <v>TRUE</v>
      </c>
      <c r="Y38" t="str" cm="1">
        <f t="array" ref="Y38">_xlfn.IFS(O38&gt;1000,"HIGH",O38&lt;1000,"LOW")</f>
        <v>LOW</v>
      </c>
      <c r="Z38" t="b">
        <f t="shared" si="0"/>
        <v>0</v>
      </c>
    </row>
    <row r="39" spans="1:26" x14ac:dyDescent="0.3">
      <c r="A39">
        <v>37</v>
      </c>
      <c r="B39" s="24">
        <v>42354</v>
      </c>
      <c r="C39">
        <v>2015</v>
      </c>
      <c r="D39" t="s">
        <v>30</v>
      </c>
      <c r="E39">
        <v>29</v>
      </c>
      <c r="F39" t="s">
        <v>92</v>
      </c>
      <c r="G39" t="s">
        <v>93</v>
      </c>
      <c r="H39" t="s">
        <v>94</v>
      </c>
      <c r="I39" t="s">
        <v>95</v>
      </c>
      <c r="J39" t="s">
        <v>96</v>
      </c>
      <c r="K39">
        <v>2</v>
      </c>
      <c r="L39">
        <v>2</v>
      </c>
      <c r="M39">
        <v>2</v>
      </c>
      <c r="N39">
        <v>4</v>
      </c>
      <c r="O39">
        <v>4</v>
      </c>
      <c r="P39">
        <v>37</v>
      </c>
      <c r="Q39">
        <v>4</v>
      </c>
      <c r="S39" s="2" t="str">
        <f t="shared" si="1"/>
        <v>AccessoriesTires and Tubes</v>
      </c>
      <c r="T39" s="2">
        <f>MIN(Table1[[#This Row],[Quantity]:[Sum of Revenue]])</f>
        <v>2</v>
      </c>
      <c r="U39" s="2">
        <f>MAX(Table1[[#This Row],[Quantity]:[Sum of Revenue]])</f>
        <v>37</v>
      </c>
      <c r="V39" t="b">
        <f>AND(Table1[[#This Row],[Customer Gender]]="F",Table1[[#This Row],[Revenue]]&gt;50)</f>
        <v>0</v>
      </c>
      <c r="W39" t="b">
        <f>OR(Table1[[#This Row],[Customer Gender]]="F",Table1[[#This Row],[Revenue]]&gt;500)</f>
        <v>1</v>
      </c>
      <c r="X39" t="str">
        <f>IF(Table1[[#This Row],[Customer Gender]]="F","TRUE","FALSE")</f>
        <v>TRUE</v>
      </c>
      <c r="Y39" t="str" cm="1">
        <f t="array" ref="Y39">_xlfn.IFS(O39&gt;1000,"HIGH",O39&lt;1000,"LOW")</f>
        <v>LOW</v>
      </c>
      <c r="Z39" t="b">
        <f t="shared" si="0"/>
        <v>0</v>
      </c>
    </row>
    <row r="40" spans="1:26" x14ac:dyDescent="0.3">
      <c r="A40">
        <v>38</v>
      </c>
      <c r="B40" s="24">
        <v>42354</v>
      </c>
      <c r="C40">
        <v>2015</v>
      </c>
      <c r="D40" t="s">
        <v>30</v>
      </c>
      <c r="E40">
        <v>29</v>
      </c>
      <c r="F40" t="s">
        <v>92</v>
      </c>
      <c r="G40" t="s">
        <v>93</v>
      </c>
      <c r="H40" t="s">
        <v>94</v>
      </c>
      <c r="I40" t="s">
        <v>95</v>
      </c>
      <c r="J40" t="s">
        <v>99</v>
      </c>
      <c r="K40">
        <v>1</v>
      </c>
      <c r="L40">
        <v>420</v>
      </c>
      <c r="M40">
        <v>472</v>
      </c>
      <c r="N40">
        <v>420</v>
      </c>
      <c r="O40">
        <v>472</v>
      </c>
      <c r="P40">
        <v>38</v>
      </c>
      <c r="Q40">
        <v>472</v>
      </c>
      <c r="S40" s="2" t="str">
        <f t="shared" si="1"/>
        <v>AccessoriesHelmets</v>
      </c>
      <c r="T40" s="2">
        <f>MIN(Table1[[#This Row],[Quantity]:[Sum of Revenue]])</f>
        <v>1</v>
      </c>
      <c r="U40" s="2">
        <f>MAX(Table1[[#This Row],[Quantity]:[Sum of Revenue]])</f>
        <v>472</v>
      </c>
      <c r="V40" t="b">
        <f>AND(Table1[[#This Row],[Customer Gender]]="F",Table1[[#This Row],[Revenue]]&gt;50)</f>
        <v>1</v>
      </c>
      <c r="W40" t="b">
        <f>OR(Table1[[#This Row],[Customer Gender]]="F",Table1[[#This Row],[Revenue]]&gt;500)</f>
        <v>1</v>
      </c>
      <c r="X40" t="str">
        <f>IF(Table1[[#This Row],[Customer Gender]]="F","TRUE","FALSE")</f>
        <v>TRUE</v>
      </c>
      <c r="Y40" t="str" cm="1">
        <f t="array" ref="Y40">_xlfn.IFS(O40&gt;1000,"HIGH",O40&lt;1000,"LOW")</f>
        <v>LOW</v>
      </c>
      <c r="Z40" t="b">
        <f t="shared" si="0"/>
        <v>0</v>
      </c>
    </row>
    <row r="41" spans="1:26" x14ac:dyDescent="0.3">
      <c r="A41">
        <v>39</v>
      </c>
      <c r="B41" s="24">
        <v>42358</v>
      </c>
      <c r="C41">
        <v>2015</v>
      </c>
      <c r="D41" t="s">
        <v>30</v>
      </c>
      <c r="E41">
        <v>29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>
        <v>2</v>
      </c>
      <c r="L41">
        <v>275.5</v>
      </c>
      <c r="M41">
        <v>303</v>
      </c>
      <c r="N41">
        <v>551</v>
      </c>
      <c r="O41">
        <v>606</v>
      </c>
      <c r="P41">
        <v>39</v>
      </c>
      <c r="Q41">
        <v>606</v>
      </c>
      <c r="S41" s="2" t="str">
        <f t="shared" si="1"/>
        <v>AccessoriesTires and Tubes</v>
      </c>
      <c r="T41" s="2">
        <f>MIN(Table1[[#This Row],[Quantity]:[Sum of Revenue]])</f>
        <v>2</v>
      </c>
      <c r="U41" s="2">
        <f>MAX(Table1[[#This Row],[Quantity]:[Sum of Revenue]])</f>
        <v>606</v>
      </c>
      <c r="V41" t="b">
        <f>AND(Table1[[#This Row],[Customer Gender]]="F",Table1[[#This Row],[Revenue]]&gt;50)</f>
        <v>1</v>
      </c>
      <c r="W41" t="b">
        <f>OR(Table1[[#This Row],[Customer Gender]]="F",Table1[[#This Row],[Revenue]]&gt;500)</f>
        <v>1</v>
      </c>
      <c r="X41" t="str">
        <f>IF(Table1[[#This Row],[Customer Gender]]="F","TRUE","FALSE")</f>
        <v>TRUE</v>
      </c>
      <c r="Y41" t="str" cm="1">
        <f t="array" ref="Y41">_xlfn.IFS(O41&gt;1000,"HIGH",O41&lt;1000,"LOW")</f>
        <v>LOW</v>
      </c>
      <c r="Z41" t="b">
        <f t="shared" si="0"/>
        <v>0</v>
      </c>
    </row>
    <row r="42" spans="1:26" x14ac:dyDescent="0.3">
      <c r="A42">
        <v>40</v>
      </c>
      <c r="B42" s="24">
        <v>42358</v>
      </c>
      <c r="C42">
        <v>2015</v>
      </c>
      <c r="D42" t="s">
        <v>30</v>
      </c>
      <c r="E42">
        <v>29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>
        <v>1</v>
      </c>
      <c r="L42">
        <v>120</v>
      </c>
      <c r="M42">
        <v>120</v>
      </c>
      <c r="N42">
        <v>120</v>
      </c>
      <c r="O42">
        <v>120</v>
      </c>
      <c r="P42">
        <v>40</v>
      </c>
      <c r="Q42">
        <v>120</v>
      </c>
      <c r="S42" s="2" t="str">
        <f t="shared" si="1"/>
        <v>AccessoriesTires and Tubes</v>
      </c>
      <c r="T42" s="2">
        <f>MIN(Table1[[#This Row],[Quantity]:[Sum of Revenue]])</f>
        <v>1</v>
      </c>
      <c r="U42" s="2">
        <f>MAX(Table1[[#This Row],[Quantity]:[Sum of Revenue]])</f>
        <v>120</v>
      </c>
      <c r="V42" t="b">
        <f>AND(Table1[[#This Row],[Customer Gender]]="F",Table1[[#This Row],[Revenue]]&gt;50)</f>
        <v>1</v>
      </c>
      <c r="W42" t="b">
        <f>OR(Table1[[#This Row],[Customer Gender]]="F",Table1[[#This Row],[Revenue]]&gt;500)</f>
        <v>1</v>
      </c>
      <c r="X42" t="str">
        <f>IF(Table1[[#This Row],[Customer Gender]]="F","TRUE","FALSE")</f>
        <v>TRUE</v>
      </c>
      <c r="Y42" t="str" cm="1">
        <f t="array" ref="Y42">_xlfn.IFS(O42&gt;1000,"HIGH",O42&lt;1000,"LOW")</f>
        <v>LOW</v>
      </c>
      <c r="Z42" t="b">
        <f t="shared" si="0"/>
        <v>0</v>
      </c>
    </row>
    <row r="43" spans="1:26" x14ac:dyDescent="0.3">
      <c r="A43">
        <v>41</v>
      </c>
      <c r="B43" s="24">
        <v>42358</v>
      </c>
      <c r="C43">
        <v>2015</v>
      </c>
      <c r="D43" t="s">
        <v>30</v>
      </c>
      <c r="E43">
        <v>29</v>
      </c>
      <c r="F43" t="s">
        <v>92</v>
      </c>
      <c r="G43" t="s">
        <v>93</v>
      </c>
      <c r="H43" t="s">
        <v>94</v>
      </c>
      <c r="I43" t="s">
        <v>95</v>
      </c>
      <c r="J43" t="s">
        <v>99</v>
      </c>
      <c r="K43">
        <v>1</v>
      </c>
      <c r="L43">
        <v>630</v>
      </c>
      <c r="M43">
        <v>624</v>
      </c>
      <c r="N43">
        <v>630</v>
      </c>
      <c r="O43">
        <v>624</v>
      </c>
      <c r="P43">
        <v>41</v>
      </c>
      <c r="Q43">
        <v>624</v>
      </c>
      <c r="S43" s="2" t="str">
        <f t="shared" si="1"/>
        <v>AccessoriesHelmets</v>
      </c>
      <c r="T43" s="2">
        <f>MIN(Table1[[#This Row],[Quantity]:[Sum of Revenue]])</f>
        <v>1</v>
      </c>
      <c r="U43" s="2">
        <f>MAX(Table1[[#This Row],[Quantity]:[Sum of Revenue]])</f>
        <v>630</v>
      </c>
      <c r="V43" t="b">
        <f>AND(Table1[[#This Row],[Customer Gender]]="F",Table1[[#This Row],[Revenue]]&gt;50)</f>
        <v>1</v>
      </c>
      <c r="W43" t="b">
        <f>OR(Table1[[#This Row],[Customer Gender]]="F",Table1[[#This Row],[Revenue]]&gt;500)</f>
        <v>1</v>
      </c>
      <c r="X43" t="str">
        <f>IF(Table1[[#This Row],[Customer Gender]]="F","TRUE","FALSE")</f>
        <v>TRUE</v>
      </c>
      <c r="Y43" t="str" cm="1">
        <f t="array" ref="Y43">_xlfn.IFS(O43&gt;1000,"HIGH",O43&lt;1000,"LOW")</f>
        <v>LOW</v>
      </c>
      <c r="Z43" t="b">
        <f t="shared" si="0"/>
        <v>0</v>
      </c>
    </row>
    <row r="44" spans="1:26" x14ac:dyDescent="0.3">
      <c r="A44">
        <v>42</v>
      </c>
      <c r="B44" s="24">
        <v>42363</v>
      </c>
      <c r="C44">
        <v>2015</v>
      </c>
      <c r="D44" t="s">
        <v>30</v>
      </c>
      <c r="E44">
        <v>29</v>
      </c>
      <c r="F44" t="s">
        <v>92</v>
      </c>
      <c r="G44" t="s">
        <v>93</v>
      </c>
      <c r="H44" t="s">
        <v>94</v>
      </c>
      <c r="I44" t="s">
        <v>95</v>
      </c>
      <c r="J44" t="s">
        <v>96</v>
      </c>
      <c r="K44">
        <v>2</v>
      </c>
      <c r="L44">
        <v>32.5</v>
      </c>
      <c r="M44">
        <v>36</v>
      </c>
      <c r="N44">
        <v>65</v>
      </c>
      <c r="O44">
        <v>72</v>
      </c>
      <c r="P44">
        <v>42</v>
      </c>
      <c r="Q44">
        <v>72</v>
      </c>
      <c r="S44" s="2" t="str">
        <f t="shared" si="1"/>
        <v>AccessoriesTires and Tubes</v>
      </c>
      <c r="T44" s="2">
        <f>MIN(Table1[[#This Row],[Quantity]:[Sum of Revenue]])</f>
        <v>2</v>
      </c>
      <c r="U44" s="2">
        <f>MAX(Table1[[#This Row],[Quantity]:[Sum of Revenue]])</f>
        <v>72</v>
      </c>
      <c r="V44" t="b">
        <f>AND(Table1[[#This Row],[Customer Gender]]="F",Table1[[#This Row],[Revenue]]&gt;50)</f>
        <v>1</v>
      </c>
      <c r="W44" t="b">
        <f>OR(Table1[[#This Row],[Customer Gender]]="F",Table1[[#This Row],[Revenue]]&gt;500)</f>
        <v>1</v>
      </c>
      <c r="X44" t="str">
        <f>IF(Table1[[#This Row],[Customer Gender]]="F","TRUE","FALSE")</f>
        <v>TRUE</v>
      </c>
      <c r="Y44" t="str" cm="1">
        <f t="array" ref="Y44">_xlfn.IFS(O44&gt;1000,"HIGH",O44&lt;1000,"LOW")</f>
        <v>LOW</v>
      </c>
      <c r="Z44" t="b">
        <f t="shared" si="0"/>
        <v>0</v>
      </c>
    </row>
    <row r="45" spans="1:26" x14ac:dyDescent="0.3">
      <c r="A45">
        <v>43</v>
      </c>
      <c r="B45" s="24">
        <v>42363</v>
      </c>
      <c r="C45">
        <v>2015</v>
      </c>
      <c r="D45" t="s">
        <v>30</v>
      </c>
      <c r="E45">
        <v>29</v>
      </c>
      <c r="F45" t="s">
        <v>92</v>
      </c>
      <c r="G45" t="s">
        <v>93</v>
      </c>
      <c r="H45" t="s">
        <v>94</v>
      </c>
      <c r="I45" t="s">
        <v>95</v>
      </c>
      <c r="J45" t="s">
        <v>96</v>
      </c>
      <c r="K45">
        <v>3</v>
      </c>
      <c r="L45">
        <v>338.33</v>
      </c>
      <c r="M45">
        <v>389.33333299999998</v>
      </c>
      <c r="N45">
        <v>1015</v>
      </c>
      <c r="O45">
        <v>1168</v>
      </c>
      <c r="P45">
        <v>43</v>
      </c>
      <c r="Q45">
        <v>1168</v>
      </c>
      <c r="S45" s="2" t="str">
        <f t="shared" si="1"/>
        <v>AccessoriesTires and Tubes</v>
      </c>
      <c r="T45" s="2">
        <f>MIN(Table1[[#This Row],[Quantity]:[Sum of Revenue]])</f>
        <v>3</v>
      </c>
      <c r="U45" s="2">
        <f>MAX(Table1[[#This Row],[Quantity]:[Sum of Revenue]])</f>
        <v>1168</v>
      </c>
      <c r="V45" t="b">
        <f>AND(Table1[[#This Row],[Customer Gender]]="F",Table1[[#This Row],[Revenue]]&gt;50)</f>
        <v>1</v>
      </c>
      <c r="W45" t="b">
        <f>OR(Table1[[#This Row],[Customer Gender]]="F",Table1[[#This Row],[Revenue]]&gt;500)</f>
        <v>1</v>
      </c>
      <c r="X45" t="str">
        <f>IF(Table1[[#This Row],[Customer Gender]]="F","TRUE","FALSE")</f>
        <v>TRUE</v>
      </c>
      <c r="Y45" t="str" cm="1">
        <f t="array" ref="Y45">_xlfn.IFS(O45&gt;1000,"HIGH",O45&lt;1000,"LOW")</f>
        <v>HIGH</v>
      </c>
      <c r="Z45" t="b">
        <f t="shared" si="0"/>
        <v>0</v>
      </c>
    </row>
    <row r="46" spans="1:26" x14ac:dyDescent="0.3">
      <c r="A46">
        <v>44</v>
      </c>
      <c r="B46" s="24">
        <v>42363</v>
      </c>
      <c r="C46">
        <v>2015</v>
      </c>
      <c r="D46" t="s">
        <v>30</v>
      </c>
      <c r="E46">
        <v>29</v>
      </c>
      <c r="F46" t="s">
        <v>92</v>
      </c>
      <c r="G46" t="s">
        <v>93</v>
      </c>
      <c r="H46" t="s">
        <v>94</v>
      </c>
      <c r="I46" t="s">
        <v>95</v>
      </c>
      <c r="J46" t="s">
        <v>96</v>
      </c>
      <c r="K46">
        <v>3</v>
      </c>
      <c r="L46">
        <v>10.67</v>
      </c>
      <c r="M46">
        <v>11</v>
      </c>
      <c r="N46">
        <v>32</v>
      </c>
      <c r="O46">
        <v>33</v>
      </c>
      <c r="P46">
        <v>44</v>
      </c>
      <c r="Q46">
        <v>33</v>
      </c>
      <c r="S46" s="2" t="str">
        <f t="shared" si="1"/>
        <v>AccessoriesTires and Tubes</v>
      </c>
      <c r="T46" s="2">
        <f>MIN(Table1[[#This Row],[Quantity]:[Sum of Revenue]])</f>
        <v>3</v>
      </c>
      <c r="U46" s="2">
        <f>MAX(Table1[[#This Row],[Quantity]:[Sum of Revenue]])</f>
        <v>44</v>
      </c>
      <c r="V46" t="b">
        <f>AND(Table1[[#This Row],[Customer Gender]]="F",Table1[[#This Row],[Revenue]]&gt;50)</f>
        <v>0</v>
      </c>
      <c r="W46" t="b">
        <f>OR(Table1[[#This Row],[Customer Gender]]="F",Table1[[#This Row],[Revenue]]&gt;500)</f>
        <v>1</v>
      </c>
      <c r="X46" t="str">
        <f>IF(Table1[[#This Row],[Customer Gender]]="F","TRUE","FALSE")</f>
        <v>TRUE</v>
      </c>
      <c r="Y46" t="str" cm="1">
        <f t="array" ref="Y46">_xlfn.IFS(O46&gt;1000,"HIGH",O46&lt;1000,"LOW")</f>
        <v>LOW</v>
      </c>
      <c r="Z46" t="b">
        <f t="shared" si="0"/>
        <v>0</v>
      </c>
    </row>
    <row r="47" spans="1:26" x14ac:dyDescent="0.3">
      <c r="A47">
        <v>45</v>
      </c>
      <c r="B47" s="24">
        <v>42367</v>
      </c>
      <c r="C47">
        <v>2015</v>
      </c>
      <c r="D47" t="s">
        <v>30</v>
      </c>
      <c r="E47">
        <v>29</v>
      </c>
      <c r="F47" t="s">
        <v>92</v>
      </c>
      <c r="G47" t="s">
        <v>93</v>
      </c>
      <c r="H47" t="s">
        <v>94</v>
      </c>
      <c r="I47" t="s">
        <v>95</v>
      </c>
      <c r="J47" t="s">
        <v>96</v>
      </c>
      <c r="K47">
        <v>3</v>
      </c>
      <c r="L47">
        <v>36.67</v>
      </c>
      <c r="M47">
        <v>41.666666999999997</v>
      </c>
      <c r="N47">
        <v>110</v>
      </c>
      <c r="O47">
        <v>125</v>
      </c>
      <c r="P47">
        <v>45</v>
      </c>
      <c r="Q47">
        <v>125</v>
      </c>
      <c r="S47" s="2" t="str">
        <f t="shared" si="1"/>
        <v>AccessoriesTires and Tubes</v>
      </c>
      <c r="T47" s="2">
        <f>MIN(Table1[[#This Row],[Quantity]:[Sum of Revenue]])</f>
        <v>3</v>
      </c>
      <c r="U47" s="2">
        <f>MAX(Table1[[#This Row],[Quantity]:[Sum of Revenue]])</f>
        <v>125</v>
      </c>
      <c r="V47" t="b">
        <f>AND(Table1[[#This Row],[Customer Gender]]="F",Table1[[#This Row],[Revenue]]&gt;50)</f>
        <v>1</v>
      </c>
      <c r="W47" t="b">
        <f>OR(Table1[[#This Row],[Customer Gender]]="F",Table1[[#This Row],[Revenue]]&gt;500)</f>
        <v>1</v>
      </c>
      <c r="X47" t="str">
        <f>IF(Table1[[#This Row],[Customer Gender]]="F","TRUE","FALSE")</f>
        <v>TRUE</v>
      </c>
      <c r="Y47" t="str" cm="1">
        <f t="array" ref="Y47">_xlfn.IFS(O47&gt;1000,"HIGH",O47&lt;1000,"LOW")</f>
        <v>LOW</v>
      </c>
      <c r="Z47" t="b">
        <f t="shared" si="0"/>
        <v>0</v>
      </c>
    </row>
    <row r="48" spans="1:26" x14ac:dyDescent="0.3">
      <c r="A48">
        <v>46</v>
      </c>
      <c r="B48" s="24">
        <v>42367</v>
      </c>
      <c r="C48">
        <v>2015</v>
      </c>
      <c r="D48" t="s">
        <v>30</v>
      </c>
      <c r="E48">
        <v>29</v>
      </c>
      <c r="F48" t="s">
        <v>92</v>
      </c>
      <c r="G48" t="s">
        <v>93</v>
      </c>
      <c r="H48" t="s">
        <v>94</v>
      </c>
      <c r="I48" t="s">
        <v>95</v>
      </c>
      <c r="J48" t="s">
        <v>99</v>
      </c>
      <c r="K48">
        <v>2</v>
      </c>
      <c r="L48">
        <v>245</v>
      </c>
      <c r="M48">
        <v>249.5</v>
      </c>
      <c r="N48">
        <v>490</v>
      </c>
      <c r="O48">
        <v>499</v>
      </c>
      <c r="P48">
        <v>46</v>
      </c>
      <c r="Q48">
        <v>499</v>
      </c>
      <c r="S48" s="2" t="str">
        <f t="shared" si="1"/>
        <v>AccessoriesHelmets</v>
      </c>
      <c r="T48" s="2">
        <f>MIN(Table1[[#This Row],[Quantity]:[Sum of Revenue]])</f>
        <v>2</v>
      </c>
      <c r="U48" s="2">
        <f>MAX(Table1[[#This Row],[Quantity]:[Sum of Revenue]])</f>
        <v>499</v>
      </c>
      <c r="V48" t="b">
        <f>AND(Table1[[#This Row],[Customer Gender]]="F",Table1[[#This Row],[Revenue]]&gt;50)</f>
        <v>1</v>
      </c>
      <c r="W48" t="b">
        <f>OR(Table1[[#This Row],[Customer Gender]]="F",Table1[[#This Row],[Revenue]]&gt;500)</f>
        <v>1</v>
      </c>
      <c r="X48" t="str">
        <f>IF(Table1[[#This Row],[Customer Gender]]="F","TRUE","FALSE")</f>
        <v>TRUE</v>
      </c>
      <c r="Y48" t="str" cm="1">
        <f t="array" ref="Y48">_xlfn.IFS(O48&gt;1000,"HIGH",O48&lt;1000,"LOW")</f>
        <v>LOW</v>
      </c>
      <c r="Z48" t="b">
        <f t="shared" si="0"/>
        <v>0</v>
      </c>
    </row>
    <row r="49" spans="1:26" x14ac:dyDescent="0.3">
      <c r="A49">
        <v>47</v>
      </c>
      <c r="B49" s="24">
        <v>42207</v>
      </c>
      <c r="C49">
        <v>2015</v>
      </c>
      <c r="D49" t="s">
        <v>25</v>
      </c>
      <c r="E49">
        <v>18</v>
      </c>
      <c r="F49" t="s">
        <v>92</v>
      </c>
      <c r="G49" t="s">
        <v>93</v>
      </c>
      <c r="H49" t="s">
        <v>100</v>
      </c>
      <c r="I49" t="s">
        <v>95</v>
      </c>
      <c r="J49" t="s">
        <v>101</v>
      </c>
      <c r="K49">
        <v>1</v>
      </c>
      <c r="L49">
        <v>636</v>
      </c>
      <c r="M49">
        <v>677</v>
      </c>
      <c r="N49">
        <v>636</v>
      </c>
      <c r="O49">
        <v>677</v>
      </c>
      <c r="P49">
        <v>47</v>
      </c>
      <c r="Q49">
        <v>677</v>
      </c>
      <c r="S49" s="2" t="str">
        <f t="shared" si="1"/>
        <v>AccessoriesBike Stands</v>
      </c>
      <c r="T49" s="2">
        <f>MIN(Table1[[#This Row],[Quantity]:[Sum of Revenue]])</f>
        <v>1</v>
      </c>
      <c r="U49" s="2">
        <f>MAX(Table1[[#This Row],[Quantity]:[Sum of Revenue]])</f>
        <v>677</v>
      </c>
      <c r="V49" t="b">
        <f>AND(Table1[[#This Row],[Customer Gender]]="F",Table1[[#This Row],[Revenue]]&gt;50)</f>
        <v>1</v>
      </c>
      <c r="W49" t="b">
        <f>OR(Table1[[#This Row],[Customer Gender]]="F",Table1[[#This Row],[Revenue]]&gt;500)</f>
        <v>1</v>
      </c>
      <c r="X49" t="str">
        <f>IF(Table1[[#This Row],[Customer Gender]]="F","TRUE","FALSE")</f>
        <v>TRUE</v>
      </c>
      <c r="Y49" t="str" cm="1">
        <f t="array" ref="Y49">_xlfn.IFS(O49&gt;1000,"HIGH",O49&lt;1000,"LOW")</f>
        <v>LOW</v>
      </c>
      <c r="Z49" t="b">
        <f t="shared" si="0"/>
        <v>0</v>
      </c>
    </row>
    <row r="50" spans="1:26" x14ac:dyDescent="0.3">
      <c r="A50">
        <v>48</v>
      </c>
      <c r="B50" s="24">
        <v>42287</v>
      </c>
      <c r="C50">
        <v>2015</v>
      </c>
      <c r="D50" t="s">
        <v>28</v>
      </c>
      <c r="E50">
        <v>18</v>
      </c>
      <c r="F50" t="s">
        <v>92</v>
      </c>
      <c r="G50" t="s">
        <v>93</v>
      </c>
      <c r="H50" t="s">
        <v>100</v>
      </c>
      <c r="I50" t="s">
        <v>95</v>
      </c>
      <c r="J50" t="s">
        <v>101</v>
      </c>
      <c r="K50">
        <v>3</v>
      </c>
      <c r="L50">
        <v>159</v>
      </c>
      <c r="M50">
        <v>170.66666699999999</v>
      </c>
      <c r="N50">
        <v>477</v>
      </c>
      <c r="O50">
        <v>512</v>
      </c>
      <c r="P50">
        <v>48</v>
      </c>
      <c r="Q50">
        <v>512</v>
      </c>
      <c r="S50" s="2" t="str">
        <f t="shared" si="1"/>
        <v>AccessoriesBike Stands</v>
      </c>
      <c r="T50" s="2">
        <f>MIN(Table1[[#This Row],[Quantity]:[Sum of Revenue]])</f>
        <v>3</v>
      </c>
      <c r="U50" s="2">
        <f>MAX(Table1[[#This Row],[Quantity]:[Sum of Revenue]])</f>
        <v>512</v>
      </c>
      <c r="V50" t="b">
        <f>AND(Table1[[#This Row],[Customer Gender]]="F",Table1[[#This Row],[Revenue]]&gt;50)</f>
        <v>1</v>
      </c>
      <c r="W50" t="b">
        <f>OR(Table1[[#This Row],[Customer Gender]]="F",Table1[[#This Row],[Revenue]]&gt;500)</f>
        <v>1</v>
      </c>
      <c r="X50" t="str">
        <f>IF(Table1[[#This Row],[Customer Gender]]="F","TRUE","FALSE")</f>
        <v>TRUE</v>
      </c>
      <c r="Y50" t="str" cm="1">
        <f t="array" ref="Y50">_xlfn.IFS(O50&gt;1000,"HIGH",O50&lt;1000,"LOW")</f>
        <v>LOW</v>
      </c>
      <c r="Z50" t="b">
        <f t="shared" si="0"/>
        <v>0</v>
      </c>
    </row>
    <row r="51" spans="1:26" x14ac:dyDescent="0.3">
      <c r="A51">
        <v>49</v>
      </c>
      <c r="B51" s="24">
        <v>42532</v>
      </c>
      <c r="C51">
        <v>2016</v>
      </c>
      <c r="D51" t="s">
        <v>24</v>
      </c>
      <c r="E51">
        <v>18</v>
      </c>
      <c r="F51" t="s">
        <v>102</v>
      </c>
      <c r="G51" t="s">
        <v>93</v>
      </c>
      <c r="H51" t="s">
        <v>100</v>
      </c>
      <c r="I51" t="s">
        <v>103</v>
      </c>
      <c r="J51" t="s">
        <v>104</v>
      </c>
      <c r="K51">
        <v>1</v>
      </c>
      <c r="L51">
        <v>769</v>
      </c>
      <c r="M51">
        <v>875</v>
      </c>
      <c r="N51">
        <v>769</v>
      </c>
      <c r="O51">
        <v>875</v>
      </c>
      <c r="P51">
        <v>49</v>
      </c>
      <c r="Q51">
        <v>875</v>
      </c>
      <c r="S51" s="2" t="str">
        <f t="shared" si="1"/>
        <v>BikesMountain Bikes</v>
      </c>
      <c r="T51" s="2">
        <f>MIN(Table1[[#This Row],[Quantity]:[Sum of Revenue]])</f>
        <v>1</v>
      </c>
      <c r="U51" s="2">
        <f>MAX(Table1[[#This Row],[Quantity]:[Sum of Revenue]])</f>
        <v>875</v>
      </c>
      <c r="V51" t="b">
        <f>AND(Table1[[#This Row],[Customer Gender]]="F",Table1[[#This Row],[Revenue]]&gt;50)</f>
        <v>0</v>
      </c>
      <c r="W51" t="b">
        <f>OR(Table1[[#This Row],[Customer Gender]]="F",Table1[[#This Row],[Revenue]]&gt;500)</f>
        <v>1</v>
      </c>
      <c r="X51" t="str">
        <f>IF(Table1[[#This Row],[Customer Gender]]="F","TRUE","FALSE")</f>
        <v>FALSE</v>
      </c>
      <c r="Y51" t="str" cm="1">
        <f t="array" ref="Y51">_xlfn.IFS(O51&gt;1000,"HIGH",O51&lt;1000,"LOW")</f>
        <v>LOW</v>
      </c>
      <c r="Z51" t="b">
        <f t="shared" si="0"/>
        <v>1</v>
      </c>
    </row>
    <row r="52" spans="1:26" x14ac:dyDescent="0.3">
      <c r="A52">
        <v>50</v>
      </c>
      <c r="B52" s="24">
        <v>42229</v>
      </c>
      <c r="C52">
        <v>2015</v>
      </c>
      <c r="D52" t="s">
        <v>26</v>
      </c>
      <c r="E52">
        <v>18</v>
      </c>
      <c r="F52" t="s">
        <v>102</v>
      </c>
      <c r="G52" t="s">
        <v>93</v>
      </c>
      <c r="H52" t="s">
        <v>100</v>
      </c>
      <c r="I52" t="s">
        <v>103</v>
      </c>
      <c r="J52" t="s">
        <v>104</v>
      </c>
      <c r="K52">
        <v>1</v>
      </c>
      <c r="L52">
        <v>2295</v>
      </c>
      <c r="M52">
        <v>2242</v>
      </c>
      <c r="N52">
        <v>2295</v>
      </c>
      <c r="O52">
        <v>2242</v>
      </c>
      <c r="P52">
        <v>50</v>
      </c>
      <c r="Q52">
        <v>2242</v>
      </c>
      <c r="S52" s="2" t="str">
        <f t="shared" si="1"/>
        <v>BikesMountain Bikes</v>
      </c>
      <c r="T52" s="2">
        <f>MIN(Table1[[#This Row],[Quantity]:[Sum of Revenue]])</f>
        <v>1</v>
      </c>
      <c r="U52" s="2">
        <f>MAX(Table1[[#This Row],[Quantity]:[Sum of Revenue]])</f>
        <v>2295</v>
      </c>
      <c r="V52" t="b">
        <f>AND(Table1[[#This Row],[Customer Gender]]="F",Table1[[#This Row],[Revenue]]&gt;50)</f>
        <v>0</v>
      </c>
      <c r="W52" t="b">
        <f>OR(Table1[[#This Row],[Customer Gender]]="F",Table1[[#This Row],[Revenue]]&gt;500)</f>
        <v>1</v>
      </c>
      <c r="X52" t="str">
        <f>IF(Table1[[#This Row],[Customer Gender]]="F","TRUE","FALSE")</f>
        <v>FALSE</v>
      </c>
      <c r="Y52" t="str" cm="1">
        <f t="array" ref="Y52">_xlfn.IFS(O52&gt;1000,"HIGH",O52&lt;1000,"LOW")</f>
        <v>HIGH</v>
      </c>
      <c r="Z52" t="b">
        <f t="shared" si="0"/>
        <v>1</v>
      </c>
    </row>
    <row r="53" spans="1:26" x14ac:dyDescent="0.3">
      <c r="A53">
        <v>51</v>
      </c>
      <c r="B53" s="24">
        <v>42257</v>
      </c>
      <c r="C53">
        <v>2015</v>
      </c>
      <c r="D53" t="s">
        <v>27</v>
      </c>
      <c r="E53">
        <v>18</v>
      </c>
      <c r="F53" t="s">
        <v>102</v>
      </c>
      <c r="G53" t="s">
        <v>93</v>
      </c>
      <c r="H53" t="s">
        <v>100</v>
      </c>
      <c r="I53" t="s">
        <v>103</v>
      </c>
      <c r="J53" t="s">
        <v>104</v>
      </c>
      <c r="K53">
        <v>1</v>
      </c>
      <c r="L53">
        <v>769</v>
      </c>
      <c r="M53">
        <v>776</v>
      </c>
      <c r="N53">
        <v>769</v>
      </c>
      <c r="O53">
        <v>776</v>
      </c>
      <c r="P53">
        <v>51</v>
      </c>
      <c r="Q53">
        <v>776</v>
      </c>
      <c r="S53" s="2" t="str">
        <f t="shared" si="1"/>
        <v>BikesMountain Bikes</v>
      </c>
      <c r="T53" s="2">
        <f>MIN(Table1[[#This Row],[Quantity]:[Sum of Revenue]])</f>
        <v>1</v>
      </c>
      <c r="U53" s="2">
        <f>MAX(Table1[[#This Row],[Quantity]:[Sum of Revenue]])</f>
        <v>776</v>
      </c>
      <c r="V53" t="b">
        <f>AND(Table1[[#This Row],[Customer Gender]]="F",Table1[[#This Row],[Revenue]]&gt;50)</f>
        <v>0</v>
      </c>
      <c r="W53" t="b">
        <f>OR(Table1[[#This Row],[Customer Gender]]="F",Table1[[#This Row],[Revenue]]&gt;500)</f>
        <v>1</v>
      </c>
      <c r="X53" t="str">
        <f>IF(Table1[[#This Row],[Customer Gender]]="F","TRUE","FALSE")</f>
        <v>FALSE</v>
      </c>
      <c r="Y53" t="str" cm="1">
        <f t="array" ref="Y53">_xlfn.IFS(O53&gt;1000,"HIGH",O53&lt;1000,"LOW")</f>
        <v>LOW</v>
      </c>
      <c r="Z53" t="b">
        <f t="shared" si="0"/>
        <v>1</v>
      </c>
    </row>
    <row r="54" spans="1:26" x14ac:dyDescent="0.3">
      <c r="A54">
        <v>52</v>
      </c>
      <c r="B54" s="24">
        <v>42297</v>
      </c>
      <c r="C54">
        <v>2015</v>
      </c>
      <c r="D54" t="s">
        <v>28</v>
      </c>
      <c r="E54">
        <v>18</v>
      </c>
      <c r="F54" t="s">
        <v>102</v>
      </c>
      <c r="G54" t="s">
        <v>93</v>
      </c>
      <c r="H54" t="s">
        <v>100</v>
      </c>
      <c r="I54" t="s">
        <v>103</v>
      </c>
      <c r="J54" t="s">
        <v>104</v>
      </c>
      <c r="K54">
        <v>2</v>
      </c>
      <c r="L54">
        <v>1160</v>
      </c>
      <c r="M54">
        <v>1005</v>
      </c>
      <c r="N54">
        <v>2320</v>
      </c>
      <c r="O54">
        <v>2010</v>
      </c>
      <c r="P54">
        <v>52</v>
      </c>
      <c r="Q54">
        <v>2010</v>
      </c>
      <c r="S54" s="2" t="str">
        <f t="shared" si="1"/>
        <v>BikesMountain Bikes</v>
      </c>
      <c r="T54" s="2">
        <f>MIN(Table1[[#This Row],[Quantity]:[Sum of Revenue]])</f>
        <v>2</v>
      </c>
      <c r="U54" s="2">
        <f>MAX(Table1[[#This Row],[Quantity]:[Sum of Revenue]])</f>
        <v>2320</v>
      </c>
      <c r="V54" t="b">
        <f>AND(Table1[[#This Row],[Customer Gender]]="F",Table1[[#This Row],[Revenue]]&gt;50)</f>
        <v>0</v>
      </c>
      <c r="W54" t="b">
        <f>OR(Table1[[#This Row],[Customer Gender]]="F",Table1[[#This Row],[Revenue]]&gt;500)</f>
        <v>1</v>
      </c>
      <c r="X54" t="str">
        <f>IF(Table1[[#This Row],[Customer Gender]]="F","TRUE","FALSE")</f>
        <v>FALSE</v>
      </c>
      <c r="Y54" t="str" cm="1">
        <f t="array" ref="Y54">_xlfn.IFS(O54&gt;1000,"HIGH",O54&lt;1000,"LOW")</f>
        <v>HIGH</v>
      </c>
      <c r="Z54" t="b">
        <f t="shared" si="0"/>
        <v>1</v>
      </c>
    </row>
    <row r="55" spans="1:26" x14ac:dyDescent="0.3">
      <c r="A55">
        <v>53</v>
      </c>
      <c r="B55" s="24">
        <v>42359</v>
      </c>
      <c r="C55">
        <v>2015</v>
      </c>
      <c r="D55" t="s">
        <v>30</v>
      </c>
      <c r="E55">
        <v>18</v>
      </c>
      <c r="F55" t="s">
        <v>102</v>
      </c>
      <c r="G55" t="s">
        <v>93</v>
      </c>
      <c r="H55" t="s">
        <v>100</v>
      </c>
      <c r="I55" t="s">
        <v>103</v>
      </c>
      <c r="J55" t="s">
        <v>104</v>
      </c>
      <c r="K55">
        <v>1</v>
      </c>
      <c r="L55">
        <v>2295</v>
      </c>
      <c r="M55">
        <v>2303</v>
      </c>
      <c r="N55">
        <v>2295</v>
      </c>
      <c r="O55">
        <v>2303</v>
      </c>
      <c r="P55">
        <v>53</v>
      </c>
      <c r="Q55">
        <v>2303</v>
      </c>
      <c r="S55" s="2" t="str">
        <f t="shared" si="1"/>
        <v>BikesMountain Bikes</v>
      </c>
      <c r="T55" s="2">
        <f>MIN(Table1[[#This Row],[Quantity]:[Sum of Revenue]])</f>
        <v>1</v>
      </c>
      <c r="U55" s="2">
        <f>MAX(Table1[[#This Row],[Quantity]:[Sum of Revenue]])</f>
        <v>2303</v>
      </c>
      <c r="V55" t="b">
        <f>AND(Table1[[#This Row],[Customer Gender]]="F",Table1[[#This Row],[Revenue]]&gt;50)</f>
        <v>0</v>
      </c>
      <c r="W55" t="b">
        <f>OR(Table1[[#This Row],[Customer Gender]]="F",Table1[[#This Row],[Revenue]]&gt;500)</f>
        <v>1</v>
      </c>
      <c r="X55" t="str">
        <f>IF(Table1[[#This Row],[Customer Gender]]="F","TRUE","FALSE")</f>
        <v>FALSE</v>
      </c>
      <c r="Y55" t="str" cm="1">
        <f t="array" ref="Y55">_xlfn.IFS(O55&gt;1000,"HIGH",O55&lt;1000,"LOW")</f>
        <v>HIGH</v>
      </c>
      <c r="Z55" t="b">
        <f t="shared" si="0"/>
        <v>1</v>
      </c>
    </row>
    <row r="56" spans="1:26" x14ac:dyDescent="0.3">
      <c r="A56">
        <v>54</v>
      </c>
      <c r="B56" s="24">
        <v>42212</v>
      </c>
      <c r="C56">
        <v>2015</v>
      </c>
      <c r="D56" t="s">
        <v>25</v>
      </c>
      <c r="E56">
        <v>19</v>
      </c>
      <c r="F56" t="s">
        <v>92</v>
      </c>
      <c r="G56" t="s">
        <v>93</v>
      </c>
      <c r="H56" t="s">
        <v>105</v>
      </c>
      <c r="I56" t="s">
        <v>95</v>
      </c>
      <c r="J56" t="s">
        <v>106</v>
      </c>
      <c r="K56">
        <v>2</v>
      </c>
      <c r="L56">
        <v>797.5</v>
      </c>
      <c r="M56">
        <v>813</v>
      </c>
      <c r="N56">
        <v>1595</v>
      </c>
      <c r="O56">
        <v>1626</v>
      </c>
      <c r="P56">
        <v>54</v>
      </c>
      <c r="Q56">
        <v>1626</v>
      </c>
      <c r="S56" s="2" t="str">
        <f t="shared" si="1"/>
        <v>AccessoriesHydration Packs</v>
      </c>
      <c r="T56" s="2">
        <f>MIN(Table1[[#This Row],[Quantity]:[Sum of Revenue]])</f>
        <v>2</v>
      </c>
      <c r="U56" s="2">
        <f>MAX(Table1[[#This Row],[Quantity]:[Sum of Revenue]])</f>
        <v>1626</v>
      </c>
      <c r="V56" t="b">
        <f>AND(Table1[[#This Row],[Customer Gender]]="F",Table1[[#This Row],[Revenue]]&gt;50)</f>
        <v>1</v>
      </c>
      <c r="W56" t="b">
        <f>OR(Table1[[#This Row],[Customer Gender]]="F",Table1[[#This Row],[Revenue]]&gt;500)</f>
        <v>1</v>
      </c>
      <c r="X56" t="str">
        <f>IF(Table1[[#This Row],[Customer Gender]]="F","TRUE","FALSE")</f>
        <v>TRUE</v>
      </c>
      <c r="Y56" t="str" cm="1">
        <f t="array" ref="Y56">_xlfn.IFS(O56&gt;1000,"HIGH",O56&lt;1000,"LOW")</f>
        <v>HIGH</v>
      </c>
      <c r="Z56" t="b">
        <f t="shared" si="0"/>
        <v>0</v>
      </c>
    </row>
    <row r="57" spans="1:26" x14ac:dyDescent="0.3">
      <c r="A57">
        <v>55</v>
      </c>
      <c r="B57" s="24">
        <v>42407</v>
      </c>
      <c r="C57">
        <v>2016</v>
      </c>
      <c r="D57" t="s">
        <v>20</v>
      </c>
      <c r="E57">
        <v>19</v>
      </c>
      <c r="F57" t="s">
        <v>102</v>
      </c>
      <c r="G57" t="s">
        <v>93</v>
      </c>
      <c r="H57" t="s">
        <v>94</v>
      </c>
      <c r="I57" t="s">
        <v>103</v>
      </c>
      <c r="J57" t="s">
        <v>104</v>
      </c>
      <c r="K57">
        <v>3</v>
      </c>
      <c r="L57">
        <v>180</v>
      </c>
      <c r="M57">
        <v>188.33333300000001</v>
      </c>
      <c r="N57">
        <v>540</v>
      </c>
      <c r="O57">
        <v>565</v>
      </c>
      <c r="P57">
        <v>55</v>
      </c>
      <c r="Q57">
        <v>565</v>
      </c>
      <c r="S57" s="2" t="str">
        <f t="shared" si="1"/>
        <v>BikesMountain Bikes</v>
      </c>
      <c r="T57" s="2">
        <f>MIN(Table1[[#This Row],[Quantity]:[Sum of Revenue]])</f>
        <v>3</v>
      </c>
      <c r="U57" s="2">
        <f>MAX(Table1[[#This Row],[Quantity]:[Sum of Revenue]])</f>
        <v>565</v>
      </c>
      <c r="V57" t="b">
        <f>AND(Table1[[#This Row],[Customer Gender]]="F",Table1[[#This Row],[Revenue]]&gt;50)</f>
        <v>0</v>
      </c>
      <c r="W57" t="b">
        <f>OR(Table1[[#This Row],[Customer Gender]]="F",Table1[[#This Row],[Revenue]]&gt;500)</f>
        <v>1</v>
      </c>
      <c r="X57" t="str">
        <f>IF(Table1[[#This Row],[Customer Gender]]="F","TRUE","FALSE")</f>
        <v>FALSE</v>
      </c>
      <c r="Y57" t="str" cm="1">
        <f t="array" ref="Y57">_xlfn.IFS(O57&gt;1000,"HIGH",O57&lt;1000,"LOW")</f>
        <v>LOW</v>
      </c>
      <c r="Z57" t="b">
        <f t="shared" si="0"/>
        <v>1</v>
      </c>
    </row>
    <row r="58" spans="1:26" x14ac:dyDescent="0.3">
      <c r="A58">
        <v>56</v>
      </c>
      <c r="B58" s="24">
        <v>42209</v>
      </c>
      <c r="C58">
        <v>2015</v>
      </c>
      <c r="D58" t="s">
        <v>25</v>
      </c>
      <c r="E58">
        <v>19</v>
      </c>
      <c r="F58" t="s">
        <v>102</v>
      </c>
      <c r="G58" t="s">
        <v>93</v>
      </c>
      <c r="H58" t="s">
        <v>94</v>
      </c>
      <c r="I58" t="s">
        <v>103</v>
      </c>
      <c r="J58" t="s">
        <v>104</v>
      </c>
      <c r="K58">
        <v>1</v>
      </c>
      <c r="L58">
        <v>2320</v>
      </c>
      <c r="M58">
        <v>2160</v>
      </c>
      <c r="N58">
        <v>2320</v>
      </c>
      <c r="O58">
        <v>2160</v>
      </c>
      <c r="P58">
        <v>56</v>
      </c>
      <c r="Q58">
        <v>2160</v>
      </c>
      <c r="S58" s="2" t="str">
        <f t="shared" si="1"/>
        <v>BikesMountain Bikes</v>
      </c>
      <c r="T58" s="2">
        <f>MIN(Table1[[#This Row],[Quantity]:[Sum of Revenue]])</f>
        <v>1</v>
      </c>
      <c r="U58" s="2">
        <f>MAX(Table1[[#This Row],[Quantity]:[Sum of Revenue]])</f>
        <v>2320</v>
      </c>
      <c r="V58" t="b">
        <f>AND(Table1[[#This Row],[Customer Gender]]="F",Table1[[#This Row],[Revenue]]&gt;50)</f>
        <v>0</v>
      </c>
      <c r="W58" t="b">
        <f>OR(Table1[[#This Row],[Customer Gender]]="F",Table1[[#This Row],[Revenue]]&gt;500)</f>
        <v>1</v>
      </c>
      <c r="X58" t="str">
        <f>IF(Table1[[#This Row],[Customer Gender]]="F","TRUE","FALSE")</f>
        <v>FALSE</v>
      </c>
      <c r="Y58" t="str" cm="1">
        <f t="array" ref="Y58">_xlfn.IFS(O58&gt;1000,"HIGH",O58&lt;1000,"LOW")</f>
        <v>HIGH</v>
      </c>
      <c r="Z58" t="b">
        <f t="shared" si="0"/>
        <v>1</v>
      </c>
    </row>
    <row r="59" spans="1:26" x14ac:dyDescent="0.3">
      <c r="A59">
        <v>57</v>
      </c>
      <c r="B59" s="24">
        <v>42449</v>
      </c>
      <c r="C59">
        <v>2016</v>
      </c>
      <c r="D59" t="s">
        <v>21</v>
      </c>
      <c r="E59">
        <v>19</v>
      </c>
      <c r="F59" t="s">
        <v>102</v>
      </c>
      <c r="G59" t="s">
        <v>93</v>
      </c>
      <c r="H59" t="s">
        <v>100</v>
      </c>
      <c r="I59" t="s">
        <v>97</v>
      </c>
      <c r="J59" t="s">
        <v>107</v>
      </c>
      <c r="K59">
        <v>3</v>
      </c>
      <c r="L59">
        <v>100</v>
      </c>
      <c r="M59">
        <v>117.666667</v>
      </c>
      <c r="N59">
        <v>300</v>
      </c>
      <c r="O59">
        <v>353</v>
      </c>
      <c r="P59">
        <v>57</v>
      </c>
      <c r="Q59">
        <v>353</v>
      </c>
      <c r="S59" s="2" t="str">
        <f t="shared" si="1"/>
        <v>ClothingJerseys</v>
      </c>
      <c r="T59" s="2">
        <f>MIN(Table1[[#This Row],[Quantity]:[Sum of Revenue]])</f>
        <v>3</v>
      </c>
      <c r="U59" s="2">
        <f>MAX(Table1[[#This Row],[Quantity]:[Sum of Revenue]])</f>
        <v>353</v>
      </c>
      <c r="V59" t="b">
        <f>AND(Table1[[#This Row],[Customer Gender]]="F",Table1[[#This Row],[Revenue]]&gt;50)</f>
        <v>0</v>
      </c>
      <c r="W59" t="b">
        <f>OR(Table1[[#This Row],[Customer Gender]]="F",Table1[[#This Row],[Revenue]]&gt;500)</f>
        <v>0</v>
      </c>
      <c r="X59" t="str">
        <f>IF(Table1[[#This Row],[Customer Gender]]="F","TRUE","FALSE")</f>
        <v>FALSE</v>
      </c>
      <c r="Y59" t="str" cm="1">
        <f t="array" ref="Y59">_xlfn.IFS(O59&gt;1000,"HIGH",O59&lt;1000,"LOW")</f>
        <v>LOW</v>
      </c>
      <c r="Z59" t="b">
        <f t="shared" si="0"/>
        <v>1</v>
      </c>
    </row>
    <row r="60" spans="1:26" x14ac:dyDescent="0.3">
      <c r="A60">
        <v>58</v>
      </c>
      <c r="B60" s="24">
        <v>42450</v>
      </c>
      <c r="C60">
        <v>2016</v>
      </c>
      <c r="D60" t="s">
        <v>21</v>
      </c>
      <c r="E60">
        <v>19</v>
      </c>
      <c r="F60" t="s">
        <v>102</v>
      </c>
      <c r="G60" t="s">
        <v>93</v>
      </c>
      <c r="H60" t="s">
        <v>100</v>
      </c>
      <c r="I60" t="s">
        <v>97</v>
      </c>
      <c r="J60" t="s">
        <v>107</v>
      </c>
      <c r="K60">
        <v>1</v>
      </c>
      <c r="L60">
        <v>750</v>
      </c>
      <c r="M60">
        <v>985</v>
      </c>
      <c r="N60">
        <v>750</v>
      </c>
      <c r="O60">
        <v>985</v>
      </c>
      <c r="P60">
        <v>58</v>
      </c>
      <c r="Q60">
        <v>985</v>
      </c>
      <c r="S60" s="2" t="str">
        <f t="shared" si="1"/>
        <v>ClothingJerseys</v>
      </c>
      <c r="T60" s="2">
        <f>MIN(Table1[[#This Row],[Quantity]:[Sum of Revenue]])</f>
        <v>1</v>
      </c>
      <c r="U60" s="2">
        <f>MAX(Table1[[#This Row],[Quantity]:[Sum of Revenue]])</f>
        <v>985</v>
      </c>
      <c r="V60" t="b">
        <f>AND(Table1[[#This Row],[Customer Gender]]="F",Table1[[#This Row],[Revenue]]&gt;50)</f>
        <v>0</v>
      </c>
      <c r="W60" t="b">
        <f>OR(Table1[[#This Row],[Customer Gender]]="F",Table1[[#This Row],[Revenue]]&gt;500)</f>
        <v>1</v>
      </c>
      <c r="X60" t="str">
        <f>IF(Table1[[#This Row],[Customer Gender]]="F","TRUE","FALSE")</f>
        <v>FALSE</v>
      </c>
      <c r="Y60" t="str" cm="1">
        <f t="array" ref="Y60">_xlfn.IFS(O60&gt;1000,"HIGH",O60&lt;1000,"LOW")</f>
        <v>LOW</v>
      </c>
      <c r="Z60" t="b">
        <f t="shared" si="0"/>
        <v>1</v>
      </c>
    </row>
    <row r="61" spans="1:26" x14ac:dyDescent="0.3">
      <c r="A61">
        <v>59</v>
      </c>
      <c r="B61" s="24">
        <v>42496</v>
      </c>
      <c r="C61">
        <v>2016</v>
      </c>
      <c r="D61" t="s">
        <v>23</v>
      </c>
      <c r="E61">
        <v>19</v>
      </c>
      <c r="F61" t="s">
        <v>102</v>
      </c>
      <c r="G61" t="s">
        <v>93</v>
      </c>
      <c r="H61" t="s">
        <v>100</v>
      </c>
      <c r="I61" t="s">
        <v>97</v>
      </c>
      <c r="J61" t="s">
        <v>107</v>
      </c>
      <c r="K61">
        <v>3</v>
      </c>
      <c r="L61">
        <v>133.33000000000001</v>
      </c>
      <c r="M61">
        <v>164.33333300000001</v>
      </c>
      <c r="N61">
        <v>400</v>
      </c>
      <c r="O61">
        <v>493</v>
      </c>
      <c r="P61">
        <v>59</v>
      </c>
      <c r="Q61">
        <v>493</v>
      </c>
      <c r="S61" s="2" t="str">
        <f t="shared" si="1"/>
        <v>ClothingJerseys</v>
      </c>
      <c r="T61" s="2">
        <f>MIN(Table1[[#This Row],[Quantity]:[Sum of Revenue]])</f>
        <v>3</v>
      </c>
      <c r="U61" s="2">
        <f>MAX(Table1[[#This Row],[Quantity]:[Sum of Revenue]])</f>
        <v>493</v>
      </c>
      <c r="V61" t="b">
        <f>AND(Table1[[#This Row],[Customer Gender]]="F",Table1[[#This Row],[Revenue]]&gt;50)</f>
        <v>0</v>
      </c>
      <c r="W61" t="b">
        <f>OR(Table1[[#This Row],[Customer Gender]]="F",Table1[[#This Row],[Revenue]]&gt;500)</f>
        <v>0</v>
      </c>
      <c r="X61" t="str">
        <f>IF(Table1[[#This Row],[Customer Gender]]="F","TRUE","FALSE")</f>
        <v>FALSE</v>
      </c>
      <c r="Y61" t="str" cm="1">
        <f t="array" ref="Y61">_xlfn.IFS(O61&gt;1000,"HIGH",O61&lt;1000,"LOW")</f>
        <v>LOW</v>
      </c>
      <c r="Z61" t="b">
        <f t="shared" si="0"/>
        <v>1</v>
      </c>
    </row>
    <row r="62" spans="1:26" x14ac:dyDescent="0.3">
      <c r="A62">
        <v>60</v>
      </c>
      <c r="B62" s="24">
        <v>42527</v>
      </c>
      <c r="C62">
        <v>2016</v>
      </c>
      <c r="D62" t="s">
        <v>24</v>
      </c>
      <c r="E62">
        <v>19</v>
      </c>
      <c r="F62" t="s">
        <v>102</v>
      </c>
      <c r="G62" t="s">
        <v>93</v>
      </c>
      <c r="H62" t="s">
        <v>100</v>
      </c>
      <c r="I62" t="s">
        <v>95</v>
      </c>
      <c r="J62" t="s">
        <v>108</v>
      </c>
      <c r="K62">
        <v>3</v>
      </c>
      <c r="L62">
        <v>88</v>
      </c>
      <c r="M62">
        <v>95.333332999999996</v>
      </c>
      <c r="N62">
        <v>264</v>
      </c>
      <c r="O62">
        <v>286</v>
      </c>
      <c r="P62">
        <v>60</v>
      </c>
      <c r="Q62">
        <v>286</v>
      </c>
      <c r="S62" s="2" t="str">
        <f t="shared" si="1"/>
        <v>AccessoriesFenders</v>
      </c>
      <c r="T62" s="2">
        <f>MIN(Table1[[#This Row],[Quantity]:[Sum of Revenue]])</f>
        <v>3</v>
      </c>
      <c r="U62" s="2">
        <f>MAX(Table1[[#This Row],[Quantity]:[Sum of Revenue]])</f>
        <v>286</v>
      </c>
      <c r="V62" t="b">
        <f>AND(Table1[[#This Row],[Customer Gender]]="F",Table1[[#This Row],[Revenue]]&gt;50)</f>
        <v>0</v>
      </c>
      <c r="W62" t="b">
        <f>OR(Table1[[#This Row],[Customer Gender]]="F",Table1[[#This Row],[Revenue]]&gt;500)</f>
        <v>0</v>
      </c>
      <c r="X62" t="str">
        <f>IF(Table1[[#This Row],[Customer Gender]]="F","TRUE","FALSE")</f>
        <v>FALSE</v>
      </c>
      <c r="Y62" t="str" cm="1">
        <f t="array" ref="Y62">_xlfn.IFS(O62&gt;1000,"HIGH",O62&lt;1000,"LOW")</f>
        <v>LOW</v>
      </c>
      <c r="Z62" t="b">
        <f t="shared" si="0"/>
        <v>1</v>
      </c>
    </row>
    <row r="63" spans="1:26" x14ac:dyDescent="0.3">
      <c r="A63">
        <v>61</v>
      </c>
      <c r="B63" s="24">
        <v>42530</v>
      </c>
      <c r="C63">
        <v>2016</v>
      </c>
      <c r="D63" t="s">
        <v>24</v>
      </c>
      <c r="E63">
        <v>19</v>
      </c>
      <c r="F63" t="s">
        <v>102</v>
      </c>
      <c r="G63" t="s">
        <v>93</v>
      </c>
      <c r="H63" t="s">
        <v>100</v>
      </c>
      <c r="I63" t="s">
        <v>97</v>
      </c>
      <c r="J63" t="s">
        <v>107</v>
      </c>
      <c r="K63">
        <v>2</v>
      </c>
      <c r="L63">
        <v>300</v>
      </c>
      <c r="M63">
        <v>384</v>
      </c>
      <c r="N63">
        <v>600</v>
      </c>
      <c r="O63">
        <v>768</v>
      </c>
      <c r="P63">
        <v>61</v>
      </c>
      <c r="Q63">
        <v>768</v>
      </c>
      <c r="S63" s="2" t="str">
        <f t="shared" si="1"/>
        <v>ClothingJerseys</v>
      </c>
      <c r="T63" s="2">
        <f>MIN(Table1[[#This Row],[Quantity]:[Sum of Revenue]])</f>
        <v>2</v>
      </c>
      <c r="U63" s="2">
        <f>MAX(Table1[[#This Row],[Quantity]:[Sum of Revenue]])</f>
        <v>768</v>
      </c>
      <c r="V63" t="b">
        <f>AND(Table1[[#This Row],[Customer Gender]]="F",Table1[[#This Row],[Revenue]]&gt;50)</f>
        <v>0</v>
      </c>
      <c r="W63" t="b">
        <f>OR(Table1[[#This Row],[Customer Gender]]="F",Table1[[#This Row],[Revenue]]&gt;500)</f>
        <v>1</v>
      </c>
      <c r="X63" t="str">
        <f>IF(Table1[[#This Row],[Customer Gender]]="F","TRUE","FALSE")</f>
        <v>FALSE</v>
      </c>
      <c r="Y63" t="str" cm="1">
        <f t="array" ref="Y63">_xlfn.IFS(O63&gt;1000,"HIGH",O63&lt;1000,"LOW")</f>
        <v>LOW</v>
      </c>
      <c r="Z63" t="b">
        <f t="shared" si="0"/>
        <v>1</v>
      </c>
    </row>
    <row r="64" spans="1:26" x14ac:dyDescent="0.3">
      <c r="A64">
        <v>62</v>
      </c>
      <c r="B64" s="24">
        <v>42236</v>
      </c>
      <c r="C64">
        <v>2015</v>
      </c>
      <c r="D64" t="s">
        <v>26</v>
      </c>
      <c r="E64">
        <v>19</v>
      </c>
      <c r="F64" t="s">
        <v>102</v>
      </c>
      <c r="G64" t="s">
        <v>93</v>
      </c>
      <c r="H64" t="s">
        <v>100</v>
      </c>
      <c r="I64" t="s">
        <v>97</v>
      </c>
      <c r="J64" t="s">
        <v>107</v>
      </c>
      <c r="K64">
        <v>3</v>
      </c>
      <c r="L64">
        <v>133.33000000000001</v>
      </c>
      <c r="M64">
        <v>161</v>
      </c>
      <c r="N64">
        <v>400</v>
      </c>
      <c r="O64">
        <v>483</v>
      </c>
      <c r="P64">
        <v>62</v>
      </c>
      <c r="Q64">
        <v>483</v>
      </c>
      <c r="S64" s="2" t="str">
        <f t="shared" si="1"/>
        <v>ClothingJerseys</v>
      </c>
      <c r="T64" s="2">
        <f>MIN(Table1[[#This Row],[Quantity]:[Sum of Revenue]])</f>
        <v>3</v>
      </c>
      <c r="U64" s="2">
        <f>MAX(Table1[[#This Row],[Quantity]:[Sum of Revenue]])</f>
        <v>483</v>
      </c>
      <c r="V64" t="b">
        <f>AND(Table1[[#This Row],[Customer Gender]]="F",Table1[[#This Row],[Revenue]]&gt;50)</f>
        <v>0</v>
      </c>
      <c r="W64" t="b">
        <f>OR(Table1[[#This Row],[Customer Gender]]="F",Table1[[#This Row],[Revenue]]&gt;500)</f>
        <v>0</v>
      </c>
      <c r="X64" t="str">
        <f>IF(Table1[[#This Row],[Customer Gender]]="F","TRUE","FALSE")</f>
        <v>FALSE</v>
      </c>
      <c r="Y64" t="str" cm="1">
        <f t="array" ref="Y64">_xlfn.IFS(O64&gt;1000,"HIGH",O64&lt;1000,"LOW")</f>
        <v>LOW</v>
      </c>
      <c r="Z64" t="b">
        <f t="shared" si="0"/>
        <v>1</v>
      </c>
    </row>
    <row r="65" spans="1:26" x14ac:dyDescent="0.3">
      <c r="A65">
        <v>63</v>
      </c>
      <c r="B65" s="24">
        <v>42237</v>
      </c>
      <c r="C65">
        <v>2015</v>
      </c>
      <c r="D65" t="s">
        <v>26</v>
      </c>
      <c r="E65">
        <v>19</v>
      </c>
      <c r="F65" t="s">
        <v>102</v>
      </c>
      <c r="G65" t="s">
        <v>93</v>
      </c>
      <c r="H65" t="s">
        <v>100</v>
      </c>
      <c r="I65" t="s">
        <v>97</v>
      </c>
      <c r="J65" t="s">
        <v>107</v>
      </c>
      <c r="K65">
        <v>2</v>
      </c>
      <c r="L65">
        <v>594</v>
      </c>
      <c r="M65">
        <v>569.5</v>
      </c>
      <c r="N65">
        <v>1188</v>
      </c>
      <c r="O65">
        <v>1139</v>
      </c>
      <c r="P65">
        <v>63</v>
      </c>
      <c r="Q65">
        <v>1139</v>
      </c>
      <c r="S65" s="2" t="str">
        <f t="shared" si="1"/>
        <v>ClothingJerseys</v>
      </c>
      <c r="T65" s="2">
        <f>MIN(Table1[[#This Row],[Quantity]:[Sum of Revenue]])</f>
        <v>2</v>
      </c>
      <c r="U65" s="2">
        <f>MAX(Table1[[#This Row],[Quantity]:[Sum of Revenue]])</f>
        <v>1188</v>
      </c>
      <c r="V65" t="b">
        <f>AND(Table1[[#This Row],[Customer Gender]]="F",Table1[[#This Row],[Revenue]]&gt;50)</f>
        <v>0</v>
      </c>
      <c r="W65" t="b">
        <f>OR(Table1[[#This Row],[Customer Gender]]="F",Table1[[#This Row],[Revenue]]&gt;500)</f>
        <v>1</v>
      </c>
      <c r="X65" t="str">
        <f>IF(Table1[[#This Row],[Customer Gender]]="F","TRUE","FALSE")</f>
        <v>FALSE</v>
      </c>
      <c r="Y65" t="str" cm="1">
        <f t="array" ref="Y65">_xlfn.IFS(O65&gt;1000,"HIGH",O65&lt;1000,"LOW")</f>
        <v>HIGH</v>
      </c>
      <c r="Z65" t="b">
        <f t="shared" si="0"/>
        <v>1</v>
      </c>
    </row>
    <row r="66" spans="1:26" x14ac:dyDescent="0.3">
      <c r="A66">
        <v>64</v>
      </c>
      <c r="B66" s="24">
        <v>42274</v>
      </c>
      <c r="C66">
        <v>2015</v>
      </c>
      <c r="D66" t="s">
        <v>27</v>
      </c>
      <c r="E66">
        <v>19</v>
      </c>
      <c r="F66" t="s">
        <v>102</v>
      </c>
      <c r="G66" t="s">
        <v>93</v>
      </c>
      <c r="H66" t="s">
        <v>100</v>
      </c>
      <c r="I66" t="s">
        <v>97</v>
      </c>
      <c r="J66" t="s">
        <v>107</v>
      </c>
      <c r="K66">
        <v>2</v>
      </c>
      <c r="L66">
        <v>75</v>
      </c>
      <c r="M66">
        <v>79.5</v>
      </c>
      <c r="N66">
        <v>150</v>
      </c>
      <c r="O66">
        <v>159</v>
      </c>
      <c r="P66">
        <v>64</v>
      </c>
      <c r="Q66">
        <v>159</v>
      </c>
      <c r="S66" s="2" t="str">
        <f t="shared" si="1"/>
        <v>ClothingJerseys</v>
      </c>
      <c r="T66" s="2">
        <f>MIN(Table1[[#This Row],[Quantity]:[Sum of Revenue]])</f>
        <v>2</v>
      </c>
      <c r="U66" s="2">
        <f>MAX(Table1[[#This Row],[Quantity]:[Sum of Revenue]])</f>
        <v>159</v>
      </c>
      <c r="V66" t="b">
        <f>AND(Table1[[#This Row],[Customer Gender]]="F",Table1[[#This Row],[Revenue]]&gt;50)</f>
        <v>0</v>
      </c>
      <c r="W66" t="b">
        <f>OR(Table1[[#This Row],[Customer Gender]]="F",Table1[[#This Row],[Revenue]]&gt;500)</f>
        <v>0</v>
      </c>
      <c r="X66" t="str">
        <f>IF(Table1[[#This Row],[Customer Gender]]="F","TRUE","FALSE")</f>
        <v>FALSE</v>
      </c>
      <c r="Y66" t="str" cm="1">
        <f t="array" ref="Y66">_xlfn.IFS(O66&gt;1000,"HIGH",O66&lt;1000,"LOW")</f>
        <v>LOW</v>
      </c>
      <c r="Z66" t="b">
        <f t="shared" si="0"/>
        <v>1</v>
      </c>
    </row>
    <row r="67" spans="1:26" x14ac:dyDescent="0.3">
      <c r="A67">
        <v>65</v>
      </c>
      <c r="B67" s="24">
        <v>42396</v>
      </c>
      <c r="C67">
        <v>2016</v>
      </c>
      <c r="D67" t="s">
        <v>19</v>
      </c>
      <c r="E67">
        <v>19</v>
      </c>
      <c r="F67" t="s">
        <v>102</v>
      </c>
      <c r="G67" t="s">
        <v>93</v>
      </c>
      <c r="H67" t="s">
        <v>100</v>
      </c>
      <c r="I67" t="s">
        <v>95</v>
      </c>
      <c r="J67" t="s">
        <v>109</v>
      </c>
      <c r="K67">
        <v>2</v>
      </c>
      <c r="L67">
        <v>99.5</v>
      </c>
      <c r="M67">
        <v>126</v>
      </c>
      <c r="N67">
        <v>199</v>
      </c>
      <c r="O67">
        <v>252</v>
      </c>
      <c r="P67">
        <v>65</v>
      </c>
      <c r="Q67">
        <v>252</v>
      </c>
      <c r="S67" s="2" t="str">
        <f t="shared" ref="S67:S130" si="2">_xlfn.CONCAT(I67,J67)</f>
        <v>AccessoriesCleaners</v>
      </c>
      <c r="T67" s="2">
        <f>MIN(Table1[[#This Row],[Quantity]:[Sum of Revenue]])</f>
        <v>2</v>
      </c>
      <c r="U67" s="2">
        <f>MAX(Table1[[#This Row],[Quantity]:[Sum of Revenue]])</f>
        <v>252</v>
      </c>
      <c r="V67" t="b">
        <f>AND(Table1[[#This Row],[Customer Gender]]="F",Table1[[#This Row],[Revenue]]&gt;50)</f>
        <v>0</v>
      </c>
      <c r="W67" t="b">
        <f>OR(Table1[[#This Row],[Customer Gender]]="F",Table1[[#This Row],[Revenue]]&gt;500)</f>
        <v>0</v>
      </c>
      <c r="X67" t="str">
        <f>IF(Table1[[#This Row],[Customer Gender]]="F","TRUE","FALSE")</f>
        <v>FALSE</v>
      </c>
      <c r="Y67" t="str" cm="1">
        <f t="array" ref="Y67">_xlfn.IFS(O67&gt;1000,"HIGH",O67&lt;1000,"LOW")</f>
        <v>LOW</v>
      </c>
      <c r="Z67" t="b">
        <f t="shared" ref="Z67:Z130" si="3">_xlfn.IFNA(F67="M",K67=2)</f>
        <v>1</v>
      </c>
    </row>
    <row r="68" spans="1:26" x14ac:dyDescent="0.3">
      <c r="A68">
        <v>66</v>
      </c>
      <c r="B68" s="24">
        <v>42394</v>
      </c>
      <c r="C68">
        <v>2016</v>
      </c>
      <c r="D68" t="s">
        <v>19</v>
      </c>
      <c r="E68">
        <v>19</v>
      </c>
      <c r="F68" t="s">
        <v>92</v>
      </c>
      <c r="G68" t="s">
        <v>93</v>
      </c>
      <c r="H68" t="s">
        <v>100</v>
      </c>
      <c r="I68" t="s">
        <v>95</v>
      </c>
      <c r="J68" t="s">
        <v>99</v>
      </c>
      <c r="K68">
        <v>3</v>
      </c>
      <c r="L68">
        <v>46.67</v>
      </c>
      <c r="M68">
        <v>51.666666999999997</v>
      </c>
      <c r="N68">
        <v>140</v>
      </c>
      <c r="O68">
        <v>155</v>
      </c>
      <c r="P68">
        <v>66</v>
      </c>
      <c r="Q68">
        <v>155</v>
      </c>
      <c r="S68" s="2" t="str">
        <f t="shared" si="2"/>
        <v>AccessoriesHelmets</v>
      </c>
      <c r="T68" s="2">
        <f>MIN(Table1[[#This Row],[Quantity]:[Sum of Revenue]])</f>
        <v>3</v>
      </c>
      <c r="U68" s="2">
        <f>MAX(Table1[[#This Row],[Quantity]:[Sum of Revenue]])</f>
        <v>155</v>
      </c>
      <c r="V68" t="b">
        <f>AND(Table1[[#This Row],[Customer Gender]]="F",Table1[[#This Row],[Revenue]]&gt;50)</f>
        <v>1</v>
      </c>
      <c r="W68" t="b">
        <f>OR(Table1[[#This Row],[Customer Gender]]="F",Table1[[#This Row],[Revenue]]&gt;500)</f>
        <v>1</v>
      </c>
      <c r="X68" t="str">
        <f>IF(Table1[[#This Row],[Customer Gender]]="F","TRUE","FALSE")</f>
        <v>TRUE</v>
      </c>
      <c r="Y68" t="str" cm="1">
        <f t="array" ref="Y68">_xlfn.IFS(O68&gt;1000,"HIGH",O68&lt;1000,"LOW")</f>
        <v>LOW</v>
      </c>
      <c r="Z68" t="b">
        <f t="shared" si="3"/>
        <v>0</v>
      </c>
    </row>
    <row r="69" spans="1:26" x14ac:dyDescent="0.3">
      <c r="A69">
        <v>67</v>
      </c>
      <c r="B69" s="24">
        <v>42395</v>
      </c>
      <c r="C69">
        <v>2016</v>
      </c>
      <c r="D69" t="s">
        <v>19</v>
      </c>
      <c r="E69">
        <v>19</v>
      </c>
      <c r="F69" t="s">
        <v>92</v>
      </c>
      <c r="G69" t="s">
        <v>93</v>
      </c>
      <c r="H69" t="s">
        <v>100</v>
      </c>
      <c r="I69" t="s">
        <v>95</v>
      </c>
      <c r="J69" t="s">
        <v>99</v>
      </c>
      <c r="K69">
        <v>1</v>
      </c>
      <c r="L69">
        <v>175</v>
      </c>
      <c r="M69">
        <v>218</v>
      </c>
      <c r="N69">
        <v>175</v>
      </c>
      <c r="O69">
        <v>218</v>
      </c>
      <c r="P69">
        <v>67</v>
      </c>
      <c r="Q69">
        <v>218</v>
      </c>
      <c r="S69" s="2" t="str">
        <f t="shared" si="2"/>
        <v>AccessoriesHelmets</v>
      </c>
      <c r="T69" s="2">
        <f>MIN(Table1[[#This Row],[Quantity]:[Sum of Revenue]])</f>
        <v>1</v>
      </c>
      <c r="U69" s="2">
        <f>MAX(Table1[[#This Row],[Quantity]:[Sum of Revenue]])</f>
        <v>218</v>
      </c>
      <c r="V69" t="b">
        <f>AND(Table1[[#This Row],[Customer Gender]]="F",Table1[[#This Row],[Revenue]]&gt;50)</f>
        <v>1</v>
      </c>
      <c r="W69" t="b">
        <f>OR(Table1[[#This Row],[Customer Gender]]="F",Table1[[#This Row],[Revenue]]&gt;500)</f>
        <v>1</v>
      </c>
      <c r="X69" t="str">
        <f>IF(Table1[[#This Row],[Customer Gender]]="F","TRUE","FALSE")</f>
        <v>TRUE</v>
      </c>
      <c r="Y69" t="str" cm="1">
        <f t="array" ref="Y69">_xlfn.IFS(O69&gt;1000,"HIGH",O69&lt;1000,"LOW")</f>
        <v>LOW</v>
      </c>
      <c r="Z69" t="b">
        <f t="shared" si="3"/>
        <v>0</v>
      </c>
    </row>
    <row r="70" spans="1:26" x14ac:dyDescent="0.3">
      <c r="A70">
        <v>68</v>
      </c>
      <c r="B70" s="24">
        <v>42510</v>
      </c>
      <c r="C70">
        <v>2016</v>
      </c>
      <c r="D70" t="s">
        <v>23</v>
      </c>
      <c r="E70">
        <v>19</v>
      </c>
      <c r="F70" t="s">
        <v>92</v>
      </c>
      <c r="G70" t="s">
        <v>93</v>
      </c>
      <c r="H70" t="s">
        <v>100</v>
      </c>
      <c r="I70" t="s">
        <v>95</v>
      </c>
      <c r="J70" t="s">
        <v>99</v>
      </c>
      <c r="K70">
        <v>2</v>
      </c>
      <c r="L70">
        <v>52.5</v>
      </c>
      <c r="M70">
        <v>60</v>
      </c>
      <c r="N70">
        <v>105</v>
      </c>
      <c r="O70">
        <v>120</v>
      </c>
      <c r="P70">
        <v>68</v>
      </c>
      <c r="Q70">
        <v>120</v>
      </c>
      <c r="S70" s="2" t="str">
        <f t="shared" si="2"/>
        <v>AccessoriesHelmets</v>
      </c>
      <c r="T70" s="2">
        <f>MIN(Table1[[#This Row],[Quantity]:[Sum of Revenue]])</f>
        <v>2</v>
      </c>
      <c r="U70" s="2">
        <f>MAX(Table1[[#This Row],[Quantity]:[Sum of Revenue]])</f>
        <v>120</v>
      </c>
      <c r="V70" t="b">
        <f>AND(Table1[[#This Row],[Customer Gender]]="F",Table1[[#This Row],[Revenue]]&gt;50)</f>
        <v>1</v>
      </c>
      <c r="W70" t="b">
        <f>OR(Table1[[#This Row],[Customer Gender]]="F",Table1[[#This Row],[Revenue]]&gt;500)</f>
        <v>1</v>
      </c>
      <c r="X70" t="str">
        <f>IF(Table1[[#This Row],[Customer Gender]]="F","TRUE","FALSE")</f>
        <v>TRUE</v>
      </c>
      <c r="Y70" t="str" cm="1">
        <f t="array" ref="Y70">_xlfn.IFS(O70&gt;1000,"HIGH",O70&lt;1000,"LOW")</f>
        <v>LOW</v>
      </c>
      <c r="Z70" t="b">
        <f t="shared" si="3"/>
        <v>0</v>
      </c>
    </row>
    <row r="71" spans="1:26" x14ac:dyDescent="0.3">
      <c r="A71">
        <v>69</v>
      </c>
      <c r="B71" s="24">
        <v>42211</v>
      </c>
      <c r="C71">
        <v>2015</v>
      </c>
      <c r="D71" t="s">
        <v>25</v>
      </c>
      <c r="E71">
        <v>19</v>
      </c>
      <c r="F71" t="s">
        <v>92</v>
      </c>
      <c r="G71" t="s">
        <v>93</v>
      </c>
      <c r="H71" t="s">
        <v>100</v>
      </c>
      <c r="I71" t="s">
        <v>95</v>
      </c>
      <c r="J71" t="s">
        <v>99</v>
      </c>
      <c r="K71">
        <v>2</v>
      </c>
      <c r="L71">
        <v>122.5</v>
      </c>
      <c r="M71">
        <v>139.5</v>
      </c>
      <c r="N71">
        <v>245</v>
      </c>
      <c r="O71">
        <v>279</v>
      </c>
      <c r="P71">
        <v>69</v>
      </c>
      <c r="Q71">
        <v>279</v>
      </c>
      <c r="S71" s="2" t="str">
        <f t="shared" si="2"/>
        <v>AccessoriesHelmets</v>
      </c>
      <c r="T71" s="2">
        <f>MIN(Table1[[#This Row],[Quantity]:[Sum of Revenue]])</f>
        <v>2</v>
      </c>
      <c r="U71" s="2">
        <f>MAX(Table1[[#This Row],[Quantity]:[Sum of Revenue]])</f>
        <v>279</v>
      </c>
      <c r="V71" t="b">
        <f>AND(Table1[[#This Row],[Customer Gender]]="F",Table1[[#This Row],[Revenue]]&gt;50)</f>
        <v>1</v>
      </c>
      <c r="W71" t="b">
        <f>OR(Table1[[#This Row],[Customer Gender]]="F",Table1[[#This Row],[Revenue]]&gt;500)</f>
        <v>1</v>
      </c>
      <c r="X71" t="str">
        <f>IF(Table1[[#This Row],[Customer Gender]]="F","TRUE","FALSE")</f>
        <v>TRUE</v>
      </c>
      <c r="Y71" t="str" cm="1">
        <f t="array" ref="Y71">_xlfn.IFS(O71&gt;1000,"HIGH",O71&lt;1000,"LOW")</f>
        <v>LOW</v>
      </c>
      <c r="Z71" t="b">
        <f t="shared" si="3"/>
        <v>0</v>
      </c>
    </row>
    <row r="72" spans="1:26" x14ac:dyDescent="0.3">
      <c r="A72">
        <v>70</v>
      </c>
      <c r="B72" s="24">
        <v>42344</v>
      </c>
      <c r="C72">
        <v>2015</v>
      </c>
      <c r="D72" t="s">
        <v>30</v>
      </c>
      <c r="E72">
        <v>19</v>
      </c>
      <c r="F72" t="s">
        <v>92</v>
      </c>
      <c r="G72" t="s">
        <v>93</v>
      </c>
      <c r="H72" t="s">
        <v>100</v>
      </c>
      <c r="I72" t="s">
        <v>95</v>
      </c>
      <c r="J72" t="s">
        <v>99</v>
      </c>
      <c r="K72">
        <v>1</v>
      </c>
      <c r="L72">
        <v>420</v>
      </c>
      <c r="M72">
        <v>458</v>
      </c>
      <c r="N72">
        <v>420</v>
      </c>
      <c r="O72">
        <v>458</v>
      </c>
      <c r="P72">
        <v>70</v>
      </c>
      <c r="Q72">
        <v>458</v>
      </c>
      <c r="S72" s="2" t="str">
        <f t="shared" si="2"/>
        <v>AccessoriesHelmets</v>
      </c>
      <c r="T72" s="2">
        <f>MIN(Table1[[#This Row],[Quantity]:[Sum of Revenue]])</f>
        <v>1</v>
      </c>
      <c r="U72" s="2">
        <f>MAX(Table1[[#This Row],[Quantity]:[Sum of Revenue]])</f>
        <v>458</v>
      </c>
      <c r="V72" t="b">
        <f>AND(Table1[[#This Row],[Customer Gender]]="F",Table1[[#This Row],[Revenue]]&gt;50)</f>
        <v>1</v>
      </c>
      <c r="W72" t="b">
        <f>OR(Table1[[#This Row],[Customer Gender]]="F",Table1[[#This Row],[Revenue]]&gt;500)</f>
        <v>1</v>
      </c>
      <c r="X72" t="str">
        <f>IF(Table1[[#This Row],[Customer Gender]]="F","TRUE","FALSE")</f>
        <v>TRUE</v>
      </c>
      <c r="Y72" t="str" cm="1">
        <f t="array" ref="Y72">_xlfn.IFS(O72&gt;1000,"HIGH",O72&lt;1000,"LOW")</f>
        <v>LOW</v>
      </c>
      <c r="Z72" t="b">
        <f t="shared" si="3"/>
        <v>0</v>
      </c>
    </row>
    <row r="73" spans="1:26" x14ac:dyDescent="0.3">
      <c r="A73">
        <v>71</v>
      </c>
      <c r="B73" s="24">
        <v>42545</v>
      </c>
      <c r="C73">
        <v>2016</v>
      </c>
      <c r="D73" t="s">
        <v>24</v>
      </c>
      <c r="E73">
        <v>20</v>
      </c>
      <c r="F73" t="s">
        <v>102</v>
      </c>
      <c r="G73" t="s">
        <v>93</v>
      </c>
      <c r="H73" t="s">
        <v>94</v>
      </c>
      <c r="I73" t="s">
        <v>97</v>
      </c>
      <c r="J73" t="s">
        <v>110</v>
      </c>
      <c r="K73">
        <v>3</v>
      </c>
      <c r="L73">
        <v>45</v>
      </c>
      <c r="M73">
        <v>52.666666999999997</v>
      </c>
      <c r="N73">
        <v>135</v>
      </c>
      <c r="O73">
        <v>158</v>
      </c>
      <c r="P73">
        <v>71</v>
      </c>
      <c r="Q73">
        <v>158</v>
      </c>
      <c r="S73" s="2" t="str">
        <f t="shared" si="2"/>
        <v>ClothingSocks</v>
      </c>
      <c r="T73" s="2">
        <f>MIN(Table1[[#This Row],[Quantity]:[Sum of Revenue]])</f>
        <v>3</v>
      </c>
      <c r="U73" s="2">
        <f>MAX(Table1[[#This Row],[Quantity]:[Sum of Revenue]])</f>
        <v>158</v>
      </c>
      <c r="V73" t="b">
        <f>AND(Table1[[#This Row],[Customer Gender]]="F",Table1[[#This Row],[Revenue]]&gt;50)</f>
        <v>0</v>
      </c>
      <c r="W73" t="b">
        <f>OR(Table1[[#This Row],[Customer Gender]]="F",Table1[[#This Row],[Revenue]]&gt;500)</f>
        <v>0</v>
      </c>
      <c r="X73" t="str">
        <f>IF(Table1[[#This Row],[Customer Gender]]="F","TRUE","FALSE")</f>
        <v>FALSE</v>
      </c>
      <c r="Y73" t="str" cm="1">
        <f t="array" ref="Y73">_xlfn.IFS(O73&gt;1000,"HIGH",O73&lt;1000,"LOW")</f>
        <v>LOW</v>
      </c>
      <c r="Z73" t="b">
        <f t="shared" si="3"/>
        <v>1</v>
      </c>
    </row>
    <row r="74" spans="1:26" x14ac:dyDescent="0.3">
      <c r="A74">
        <v>72</v>
      </c>
      <c r="B74" s="24">
        <v>42282</v>
      </c>
      <c r="C74">
        <v>2015</v>
      </c>
      <c r="D74" t="s">
        <v>28</v>
      </c>
      <c r="E74">
        <v>20</v>
      </c>
      <c r="F74" t="s">
        <v>102</v>
      </c>
      <c r="G74" t="s">
        <v>93</v>
      </c>
      <c r="H74" t="s">
        <v>94</v>
      </c>
      <c r="I74" t="s">
        <v>97</v>
      </c>
      <c r="J74" t="s">
        <v>110</v>
      </c>
      <c r="K74">
        <v>2</v>
      </c>
      <c r="L74">
        <v>27</v>
      </c>
      <c r="M74">
        <v>30.5</v>
      </c>
      <c r="N74">
        <v>54</v>
      </c>
      <c r="O74">
        <v>61</v>
      </c>
      <c r="P74">
        <v>72</v>
      </c>
      <c r="Q74">
        <v>61</v>
      </c>
      <c r="S74" s="2" t="str">
        <f t="shared" si="2"/>
        <v>ClothingSocks</v>
      </c>
      <c r="T74" s="2">
        <f>MIN(Table1[[#This Row],[Quantity]:[Sum of Revenue]])</f>
        <v>2</v>
      </c>
      <c r="U74" s="2">
        <f>MAX(Table1[[#This Row],[Quantity]:[Sum of Revenue]])</f>
        <v>72</v>
      </c>
      <c r="V74" t="b">
        <f>AND(Table1[[#This Row],[Customer Gender]]="F",Table1[[#This Row],[Revenue]]&gt;50)</f>
        <v>0</v>
      </c>
      <c r="W74" t="b">
        <f>OR(Table1[[#This Row],[Customer Gender]]="F",Table1[[#This Row],[Revenue]]&gt;500)</f>
        <v>0</v>
      </c>
      <c r="X74" t="str">
        <f>IF(Table1[[#This Row],[Customer Gender]]="F","TRUE","FALSE")</f>
        <v>FALSE</v>
      </c>
      <c r="Y74" t="str" cm="1">
        <f t="array" ref="Y74">_xlfn.IFS(O74&gt;1000,"HIGH",O74&lt;1000,"LOW")</f>
        <v>LOW</v>
      </c>
      <c r="Z74" t="b">
        <f t="shared" si="3"/>
        <v>1</v>
      </c>
    </row>
    <row r="75" spans="1:26" x14ac:dyDescent="0.3">
      <c r="A75">
        <v>73</v>
      </c>
      <c r="B75" s="24">
        <v>42203</v>
      </c>
      <c r="C75">
        <v>2015</v>
      </c>
      <c r="D75" t="s">
        <v>25</v>
      </c>
      <c r="E75">
        <v>20</v>
      </c>
      <c r="F75" t="s">
        <v>92</v>
      </c>
      <c r="G75" t="s">
        <v>93</v>
      </c>
      <c r="H75" t="s">
        <v>100</v>
      </c>
      <c r="I75" t="s">
        <v>103</v>
      </c>
      <c r="J75" t="s">
        <v>104</v>
      </c>
      <c r="K75">
        <v>1</v>
      </c>
      <c r="L75">
        <v>2295</v>
      </c>
      <c r="M75">
        <v>2146</v>
      </c>
      <c r="N75">
        <v>2295</v>
      </c>
      <c r="O75">
        <v>2146</v>
      </c>
      <c r="P75">
        <v>73</v>
      </c>
      <c r="Q75">
        <v>2146</v>
      </c>
      <c r="S75" s="2" t="str">
        <f t="shared" si="2"/>
        <v>BikesMountain Bikes</v>
      </c>
      <c r="T75" s="2">
        <f>MIN(Table1[[#This Row],[Quantity]:[Sum of Revenue]])</f>
        <v>1</v>
      </c>
      <c r="U75" s="2">
        <f>MAX(Table1[[#This Row],[Quantity]:[Sum of Revenue]])</f>
        <v>2295</v>
      </c>
      <c r="V75" t="b">
        <f>AND(Table1[[#This Row],[Customer Gender]]="F",Table1[[#This Row],[Revenue]]&gt;50)</f>
        <v>1</v>
      </c>
      <c r="W75" t="b">
        <f>OR(Table1[[#This Row],[Customer Gender]]="F",Table1[[#This Row],[Revenue]]&gt;500)</f>
        <v>1</v>
      </c>
      <c r="X75" t="str">
        <f>IF(Table1[[#This Row],[Customer Gender]]="F","TRUE","FALSE")</f>
        <v>TRUE</v>
      </c>
      <c r="Y75" t="str" cm="1">
        <f t="array" ref="Y75">_xlfn.IFS(O75&gt;1000,"HIGH",O75&lt;1000,"LOW")</f>
        <v>HIGH</v>
      </c>
      <c r="Z75" t="b">
        <f t="shared" si="3"/>
        <v>0</v>
      </c>
    </row>
    <row r="76" spans="1:26" x14ac:dyDescent="0.3">
      <c r="A76">
        <v>74</v>
      </c>
      <c r="B76" s="24">
        <v>42210</v>
      </c>
      <c r="C76">
        <v>2015</v>
      </c>
      <c r="D76" t="s">
        <v>25</v>
      </c>
      <c r="E76">
        <v>20</v>
      </c>
      <c r="F76" t="s">
        <v>92</v>
      </c>
      <c r="G76" t="s">
        <v>93</v>
      </c>
      <c r="H76" t="s">
        <v>100</v>
      </c>
      <c r="I76" t="s">
        <v>103</v>
      </c>
      <c r="J76" t="s">
        <v>104</v>
      </c>
      <c r="K76">
        <v>1</v>
      </c>
      <c r="L76">
        <v>2320</v>
      </c>
      <c r="M76">
        <v>2030</v>
      </c>
      <c r="N76">
        <v>2320</v>
      </c>
      <c r="O76">
        <v>2030</v>
      </c>
      <c r="P76">
        <v>74</v>
      </c>
      <c r="Q76">
        <v>2030</v>
      </c>
      <c r="S76" s="2" t="str">
        <f t="shared" si="2"/>
        <v>BikesMountain Bikes</v>
      </c>
      <c r="T76" s="2">
        <f>MIN(Table1[[#This Row],[Quantity]:[Sum of Revenue]])</f>
        <v>1</v>
      </c>
      <c r="U76" s="2">
        <f>MAX(Table1[[#This Row],[Quantity]:[Sum of Revenue]])</f>
        <v>2320</v>
      </c>
      <c r="V76" t="b">
        <f>AND(Table1[[#This Row],[Customer Gender]]="F",Table1[[#This Row],[Revenue]]&gt;50)</f>
        <v>1</v>
      </c>
      <c r="W76" t="b">
        <f>OR(Table1[[#This Row],[Customer Gender]]="F",Table1[[#This Row],[Revenue]]&gt;500)</f>
        <v>1</v>
      </c>
      <c r="X76" t="str">
        <f>IF(Table1[[#This Row],[Customer Gender]]="F","TRUE","FALSE")</f>
        <v>TRUE</v>
      </c>
      <c r="Y76" t="str" cm="1">
        <f t="array" ref="Y76">_xlfn.IFS(O76&gt;1000,"HIGH",O76&lt;1000,"LOW")</f>
        <v>HIGH</v>
      </c>
      <c r="Z76" t="b">
        <f t="shared" si="3"/>
        <v>0</v>
      </c>
    </row>
    <row r="77" spans="1:26" x14ac:dyDescent="0.3">
      <c r="A77">
        <v>75</v>
      </c>
      <c r="B77" s="24">
        <v>42342</v>
      </c>
      <c r="C77">
        <v>2015</v>
      </c>
      <c r="D77" t="s">
        <v>30</v>
      </c>
      <c r="E77">
        <v>20</v>
      </c>
      <c r="F77" t="s">
        <v>92</v>
      </c>
      <c r="G77" t="s">
        <v>93</v>
      </c>
      <c r="H77" t="s">
        <v>100</v>
      </c>
      <c r="I77" t="s">
        <v>103</v>
      </c>
      <c r="J77" t="s">
        <v>104</v>
      </c>
      <c r="K77">
        <v>1</v>
      </c>
      <c r="L77">
        <v>2295</v>
      </c>
      <c r="M77">
        <v>1884</v>
      </c>
      <c r="N77">
        <v>2295</v>
      </c>
      <c r="O77">
        <v>1884</v>
      </c>
      <c r="P77">
        <v>75</v>
      </c>
      <c r="Q77">
        <v>1884</v>
      </c>
      <c r="S77" s="2" t="str">
        <f t="shared" si="2"/>
        <v>BikesMountain Bikes</v>
      </c>
      <c r="T77" s="2">
        <f>MIN(Table1[[#This Row],[Quantity]:[Sum of Revenue]])</f>
        <v>1</v>
      </c>
      <c r="U77" s="2">
        <f>MAX(Table1[[#This Row],[Quantity]:[Sum of Revenue]])</f>
        <v>2295</v>
      </c>
      <c r="V77" t="b">
        <f>AND(Table1[[#This Row],[Customer Gender]]="F",Table1[[#This Row],[Revenue]]&gt;50)</f>
        <v>1</v>
      </c>
      <c r="W77" t="b">
        <f>OR(Table1[[#This Row],[Customer Gender]]="F",Table1[[#This Row],[Revenue]]&gt;500)</f>
        <v>1</v>
      </c>
      <c r="X77" t="str">
        <f>IF(Table1[[#This Row],[Customer Gender]]="F","TRUE","FALSE")</f>
        <v>TRUE</v>
      </c>
      <c r="Y77" t="str" cm="1">
        <f t="array" ref="Y77">_xlfn.IFS(O77&gt;1000,"HIGH",O77&lt;1000,"LOW")</f>
        <v>HIGH</v>
      </c>
      <c r="Z77" t="b">
        <f t="shared" si="3"/>
        <v>0</v>
      </c>
    </row>
    <row r="78" spans="1:26" x14ac:dyDescent="0.3">
      <c r="A78">
        <v>76</v>
      </c>
      <c r="B78" s="24">
        <v>42201</v>
      </c>
      <c r="C78">
        <v>2015</v>
      </c>
      <c r="D78" t="s">
        <v>25</v>
      </c>
      <c r="E78">
        <v>22</v>
      </c>
      <c r="F78" t="s">
        <v>92</v>
      </c>
      <c r="G78" t="s">
        <v>93</v>
      </c>
      <c r="H78" t="s">
        <v>94</v>
      </c>
      <c r="I78" t="s">
        <v>97</v>
      </c>
      <c r="J78" t="s">
        <v>111</v>
      </c>
      <c r="K78">
        <v>1</v>
      </c>
      <c r="L78">
        <v>216</v>
      </c>
      <c r="M78">
        <v>228</v>
      </c>
      <c r="N78">
        <v>216</v>
      </c>
      <c r="O78">
        <v>228</v>
      </c>
      <c r="P78">
        <v>76</v>
      </c>
      <c r="Q78">
        <v>228</v>
      </c>
      <c r="S78" s="2" t="str">
        <f t="shared" si="2"/>
        <v>ClothingCaps</v>
      </c>
      <c r="T78" s="2">
        <f>MIN(Table1[[#This Row],[Quantity]:[Sum of Revenue]])</f>
        <v>1</v>
      </c>
      <c r="U78" s="2">
        <f>MAX(Table1[[#This Row],[Quantity]:[Sum of Revenue]])</f>
        <v>228</v>
      </c>
      <c r="V78" t="b">
        <f>AND(Table1[[#This Row],[Customer Gender]]="F",Table1[[#This Row],[Revenue]]&gt;50)</f>
        <v>1</v>
      </c>
      <c r="W78" t="b">
        <f>OR(Table1[[#This Row],[Customer Gender]]="F",Table1[[#This Row],[Revenue]]&gt;500)</f>
        <v>1</v>
      </c>
      <c r="X78" t="str">
        <f>IF(Table1[[#This Row],[Customer Gender]]="F","TRUE","FALSE")</f>
        <v>TRUE</v>
      </c>
      <c r="Y78" t="str" cm="1">
        <f t="array" ref="Y78">_xlfn.IFS(O78&gt;1000,"HIGH",O78&lt;1000,"LOW")</f>
        <v>LOW</v>
      </c>
      <c r="Z78" t="b">
        <f t="shared" si="3"/>
        <v>0</v>
      </c>
    </row>
    <row r="79" spans="1:26" x14ac:dyDescent="0.3">
      <c r="A79">
        <v>77</v>
      </c>
      <c r="B79" s="24">
        <v>42230</v>
      </c>
      <c r="C79">
        <v>2015</v>
      </c>
      <c r="D79" t="s">
        <v>26</v>
      </c>
      <c r="E79">
        <v>24</v>
      </c>
      <c r="F79" t="s">
        <v>92</v>
      </c>
      <c r="G79" t="s">
        <v>93</v>
      </c>
      <c r="H79" t="s">
        <v>100</v>
      </c>
      <c r="I79" t="s">
        <v>95</v>
      </c>
      <c r="J79" t="s">
        <v>101</v>
      </c>
      <c r="K79">
        <v>3</v>
      </c>
      <c r="L79">
        <v>530</v>
      </c>
      <c r="M79">
        <v>529.33333300000004</v>
      </c>
      <c r="N79">
        <v>1590</v>
      </c>
      <c r="O79">
        <v>1588</v>
      </c>
      <c r="P79">
        <v>77</v>
      </c>
      <c r="Q79">
        <v>1588</v>
      </c>
      <c r="S79" s="2" t="str">
        <f t="shared" si="2"/>
        <v>AccessoriesBike Stands</v>
      </c>
      <c r="T79" s="2">
        <f>MIN(Table1[[#This Row],[Quantity]:[Sum of Revenue]])</f>
        <v>3</v>
      </c>
      <c r="U79" s="2">
        <f>MAX(Table1[[#This Row],[Quantity]:[Sum of Revenue]])</f>
        <v>1590</v>
      </c>
      <c r="V79" t="b">
        <f>AND(Table1[[#This Row],[Customer Gender]]="F",Table1[[#This Row],[Revenue]]&gt;50)</f>
        <v>1</v>
      </c>
      <c r="W79" t="b">
        <f>OR(Table1[[#This Row],[Customer Gender]]="F",Table1[[#This Row],[Revenue]]&gt;500)</f>
        <v>1</v>
      </c>
      <c r="X79" t="str">
        <f>IF(Table1[[#This Row],[Customer Gender]]="F","TRUE","FALSE")</f>
        <v>TRUE</v>
      </c>
      <c r="Y79" t="str" cm="1">
        <f t="array" ref="Y79">_xlfn.IFS(O79&gt;1000,"HIGH",O79&lt;1000,"LOW")</f>
        <v>HIGH</v>
      </c>
      <c r="Z79" t="b">
        <f t="shared" si="3"/>
        <v>0</v>
      </c>
    </row>
    <row r="80" spans="1:26" x14ac:dyDescent="0.3">
      <c r="A80">
        <v>78</v>
      </c>
      <c r="B80" s="24">
        <v>42366</v>
      </c>
      <c r="C80">
        <v>2015</v>
      </c>
      <c r="D80" t="s">
        <v>30</v>
      </c>
      <c r="E80">
        <v>24</v>
      </c>
      <c r="F80" t="s">
        <v>92</v>
      </c>
      <c r="G80" t="s">
        <v>93</v>
      </c>
      <c r="H80" t="s">
        <v>100</v>
      </c>
      <c r="I80" t="s">
        <v>95</v>
      </c>
      <c r="J80" t="s">
        <v>101</v>
      </c>
      <c r="K80">
        <v>1</v>
      </c>
      <c r="L80">
        <v>1113</v>
      </c>
      <c r="M80">
        <v>1297</v>
      </c>
      <c r="N80">
        <v>1113</v>
      </c>
      <c r="O80">
        <v>1297</v>
      </c>
      <c r="P80">
        <v>78</v>
      </c>
      <c r="Q80">
        <v>1297</v>
      </c>
      <c r="S80" s="2" t="str">
        <f t="shared" si="2"/>
        <v>AccessoriesBike Stands</v>
      </c>
      <c r="T80" s="2">
        <f>MIN(Table1[[#This Row],[Quantity]:[Sum of Revenue]])</f>
        <v>1</v>
      </c>
      <c r="U80" s="2">
        <f>MAX(Table1[[#This Row],[Quantity]:[Sum of Revenue]])</f>
        <v>1297</v>
      </c>
      <c r="V80" t="b">
        <f>AND(Table1[[#This Row],[Customer Gender]]="F",Table1[[#This Row],[Revenue]]&gt;50)</f>
        <v>1</v>
      </c>
      <c r="W80" t="b">
        <f>OR(Table1[[#This Row],[Customer Gender]]="F",Table1[[#This Row],[Revenue]]&gt;500)</f>
        <v>1</v>
      </c>
      <c r="X80" t="str">
        <f>IF(Table1[[#This Row],[Customer Gender]]="F","TRUE","FALSE")</f>
        <v>TRUE</v>
      </c>
      <c r="Y80" t="str" cm="1">
        <f t="array" ref="Y80">_xlfn.IFS(O80&gt;1000,"HIGH",O80&lt;1000,"LOW")</f>
        <v>HIGH</v>
      </c>
      <c r="Z80" t="b">
        <f t="shared" si="3"/>
        <v>0</v>
      </c>
    </row>
    <row r="81" spans="1:26" x14ac:dyDescent="0.3">
      <c r="A81">
        <v>79</v>
      </c>
      <c r="B81" s="24">
        <v>42455</v>
      </c>
      <c r="C81">
        <v>2016</v>
      </c>
      <c r="D81" t="s">
        <v>21</v>
      </c>
      <c r="E81">
        <v>40</v>
      </c>
      <c r="F81" t="s">
        <v>102</v>
      </c>
      <c r="G81" t="s">
        <v>93</v>
      </c>
      <c r="H81" t="s">
        <v>105</v>
      </c>
      <c r="I81" t="s">
        <v>103</v>
      </c>
      <c r="J81" t="s">
        <v>104</v>
      </c>
      <c r="K81">
        <v>1</v>
      </c>
      <c r="L81">
        <v>769</v>
      </c>
      <c r="M81">
        <v>873</v>
      </c>
      <c r="N81">
        <v>769</v>
      </c>
      <c r="O81">
        <v>873</v>
      </c>
      <c r="P81">
        <v>79</v>
      </c>
      <c r="Q81">
        <v>873</v>
      </c>
      <c r="S81" s="2" t="str">
        <f t="shared" si="2"/>
        <v>BikesMountain Bikes</v>
      </c>
      <c r="T81" s="2">
        <f>MIN(Table1[[#This Row],[Quantity]:[Sum of Revenue]])</f>
        <v>1</v>
      </c>
      <c r="U81" s="2">
        <f>MAX(Table1[[#This Row],[Quantity]:[Sum of Revenue]])</f>
        <v>873</v>
      </c>
      <c r="V81" t="b">
        <f>AND(Table1[[#This Row],[Customer Gender]]="F",Table1[[#This Row],[Revenue]]&gt;50)</f>
        <v>0</v>
      </c>
      <c r="W81" t="b">
        <f>OR(Table1[[#This Row],[Customer Gender]]="F",Table1[[#This Row],[Revenue]]&gt;500)</f>
        <v>1</v>
      </c>
      <c r="X81" t="str">
        <f>IF(Table1[[#This Row],[Customer Gender]]="F","TRUE","FALSE")</f>
        <v>FALSE</v>
      </c>
      <c r="Y81" t="str" cm="1">
        <f t="array" ref="Y81">_xlfn.IFS(O81&gt;1000,"HIGH",O81&lt;1000,"LOW")</f>
        <v>LOW</v>
      </c>
      <c r="Z81" t="b">
        <f t="shared" si="3"/>
        <v>1</v>
      </c>
    </row>
    <row r="82" spans="1:26" x14ac:dyDescent="0.3">
      <c r="A82">
        <v>80</v>
      </c>
      <c r="B82" s="24">
        <v>42514</v>
      </c>
      <c r="C82">
        <v>2016</v>
      </c>
      <c r="D82" t="s">
        <v>23</v>
      </c>
      <c r="E82">
        <v>40</v>
      </c>
      <c r="F82" t="s">
        <v>102</v>
      </c>
      <c r="G82" t="s">
        <v>93</v>
      </c>
      <c r="H82" t="s">
        <v>105</v>
      </c>
      <c r="I82" t="s">
        <v>103</v>
      </c>
      <c r="J82" t="s">
        <v>112</v>
      </c>
      <c r="K82">
        <v>3</v>
      </c>
      <c r="L82">
        <v>247.33</v>
      </c>
      <c r="M82">
        <v>250.33333300000001</v>
      </c>
      <c r="N82">
        <v>742</v>
      </c>
      <c r="O82">
        <v>751</v>
      </c>
      <c r="P82">
        <v>80</v>
      </c>
      <c r="Q82">
        <v>751</v>
      </c>
      <c r="S82" s="2" t="str">
        <f t="shared" si="2"/>
        <v>BikesTouring Bikes</v>
      </c>
      <c r="T82" s="2">
        <f>MIN(Table1[[#This Row],[Quantity]:[Sum of Revenue]])</f>
        <v>3</v>
      </c>
      <c r="U82" s="2">
        <f>MAX(Table1[[#This Row],[Quantity]:[Sum of Revenue]])</f>
        <v>751</v>
      </c>
      <c r="V82" t="b">
        <f>AND(Table1[[#This Row],[Customer Gender]]="F",Table1[[#This Row],[Revenue]]&gt;50)</f>
        <v>0</v>
      </c>
      <c r="W82" t="b">
        <f>OR(Table1[[#This Row],[Customer Gender]]="F",Table1[[#This Row],[Revenue]]&gt;500)</f>
        <v>1</v>
      </c>
      <c r="X82" t="str">
        <f>IF(Table1[[#This Row],[Customer Gender]]="F","TRUE","FALSE")</f>
        <v>FALSE</v>
      </c>
      <c r="Y82" t="str" cm="1">
        <f t="array" ref="Y82">_xlfn.IFS(O82&gt;1000,"HIGH",O82&lt;1000,"LOW")</f>
        <v>LOW</v>
      </c>
      <c r="Z82" t="b">
        <f t="shared" si="3"/>
        <v>1</v>
      </c>
    </row>
    <row r="83" spans="1:26" x14ac:dyDescent="0.3">
      <c r="A83">
        <v>81</v>
      </c>
      <c r="B83" s="24">
        <v>42193</v>
      </c>
      <c r="C83">
        <v>2015</v>
      </c>
      <c r="D83" t="s">
        <v>25</v>
      </c>
      <c r="E83">
        <v>40</v>
      </c>
      <c r="F83" t="s">
        <v>102</v>
      </c>
      <c r="G83" t="s">
        <v>93</v>
      </c>
      <c r="H83" t="s">
        <v>105</v>
      </c>
      <c r="I83" t="s">
        <v>103</v>
      </c>
      <c r="J83" t="s">
        <v>104</v>
      </c>
      <c r="K83">
        <v>1</v>
      </c>
      <c r="L83">
        <v>2320</v>
      </c>
      <c r="M83">
        <v>2340</v>
      </c>
      <c r="N83">
        <v>2320</v>
      </c>
      <c r="O83">
        <v>2340</v>
      </c>
      <c r="P83">
        <v>81</v>
      </c>
      <c r="Q83">
        <v>2340</v>
      </c>
      <c r="S83" s="2" t="str">
        <f t="shared" si="2"/>
        <v>BikesMountain Bikes</v>
      </c>
      <c r="T83" s="2">
        <f>MIN(Table1[[#This Row],[Quantity]:[Sum of Revenue]])</f>
        <v>1</v>
      </c>
      <c r="U83" s="2">
        <f>MAX(Table1[[#This Row],[Quantity]:[Sum of Revenue]])</f>
        <v>2340</v>
      </c>
      <c r="V83" t="b">
        <f>AND(Table1[[#This Row],[Customer Gender]]="F",Table1[[#This Row],[Revenue]]&gt;50)</f>
        <v>0</v>
      </c>
      <c r="W83" t="b">
        <f>OR(Table1[[#This Row],[Customer Gender]]="F",Table1[[#This Row],[Revenue]]&gt;500)</f>
        <v>1</v>
      </c>
      <c r="X83" t="str">
        <f>IF(Table1[[#This Row],[Customer Gender]]="F","TRUE","FALSE")</f>
        <v>FALSE</v>
      </c>
      <c r="Y83" t="str" cm="1">
        <f t="array" ref="Y83">_xlfn.IFS(O83&gt;1000,"HIGH",O83&lt;1000,"LOW")</f>
        <v>HIGH</v>
      </c>
      <c r="Z83" t="b">
        <f t="shared" si="3"/>
        <v>1</v>
      </c>
    </row>
    <row r="84" spans="1:26" x14ac:dyDescent="0.3">
      <c r="A84">
        <v>82</v>
      </c>
      <c r="B84" s="24">
        <v>42198</v>
      </c>
      <c r="C84">
        <v>2015</v>
      </c>
      <c r="D84" t="s">
        <v>25</v>
      </c>
      <c r="E84">
        <v>40</v>
      </c>
      <c r="F84" t="s">
        <v>102</v>
      </c>
      <c r="G84" t="s">
        <v>93</v>
      </c>
      <c r="H84" t="s">
        <v>105</v>
      </c>
      <c r="I84" t="s">
        <v>103</v>
      </c>
      <c r="J84" t="s">
        <v>104</v>
      </c>
      <c r="K84">
        <v>2</v>
      </c>
      <c r="L84">
        <v>384.5</v>
      </c>
      <c r="M84">
        <v>353.5</v>
      </c>
      <c r="N84">
        <v>769</v>
      </c>
      <c r="O84">
        <v>707</v>
      </c>
      <c r="P84">
        <v>82</v>
      </c>
      <c r="Q84">
        <v>707</v>
      </c>
      <c r="S84" s="2" t="str">
        <f t="shared" si="2"/>
        <v>BikesMountain Bikes</v>
      </c>
      <c r="T84" s="2">
        <f>MIN(Table1[[#This Row],[Quantity]:[Sum of Revenue]])</f>
        <v>2</v>
      </c>
      <c r="U84" s="2">
        <f>MAX(Table1[[#This Row],[Quantity]:[Sum of Revenue]])</f>
        <v>769</v>
      </c>
      <c r="V84" t="b">
        <f>AND(Table1[[#This Row],[Customer Gender]]="F",Table1[[#This Row],[Revenue]]&gt;50)</f>
        <v>0</v>
      </c>
      <c r="W84" t="b">
        <f>OR(Table1[[#This Row],[Customer Gender]]="F",Table1[[#This Row],[Revenue]]&gt;500)</f>
        <v>1</v>
      </c>
      <c r="X84" t="str">
        <f>IF(Table1[[#This Row],[Customer Gender]]="F","TRUE","FALSE")</f>
        <v>FALSE</v>
      </c>
      <c r="Y84" t="str" cm="1">
        <f t="array" ref="Y84">_xlfn.IFS(O84&gt;1000,"HIGH",O84&lt;1000,"LOW")</f>
        <v>LOW</v>
      </c>
      <c r="Z84" t="b">
        <f t="shared" si="3"/>
        <v>1</v>
      </c>
    </row>
    <row r="85" spans="1:26" x14ac:dyDescent="0.3">
      <c r="A85">
        <v>83</v>
      </c>
      <c r="B85" s="24">
        <v>42224</v>
      </c>
      <c r="C85">
        <v>2015</v>
      </c>
      <c r="D85" t="s">
        <v>26</v>
      </c>
      <c r="E85">
        <v>40</v>
      </c>
      <c r="F85" t="s">
        <v>102</v>
      </c>
      <c r="G85" t="s">
        <v>93</v>
      </c>
      <c r="H85" t="s">
        <v>105</v>
      </c>
      <c r="I85" t="s">
        <v>103</v>
      </c>
      <c r="J85" t="s">
        <v>104</v>
      </c>
      <c r="K85">
        <v>1</v>
      </c>
      <c r="L85">
        <v>2320</v>
      </c>
      <c r="M85">
        <v>2340</v>
      </c>
      <c r="N85">
        <v>2320</v>
      </c>
      <c r="O85">
        <v>2340</v>
      </c>
      <c r="P85">
        <v>83</v>
      </c>
      <c r="Q85">
        <v>2340</v>
      </c>
      <c r="S85" s="2" t="str">
        <f t="shared" si="2"/>
        <v>BikesMountain Bikes</v>
      </c>
      <c r="T85" s="2">
        <f>MIN(Table1[[#This Row],[Quantity]:[Sum of Revenue]])</f>
        <v>1</v>
      </c>
      <c r="U85" s="2">
        <f>MAX(Table1[[#This Row],[Quantity]:[Sum of Revenue]])</f>
        <v>2340</v>
      </c>
      <c r="V85" t="b">
        <f>AND(Table1[[#This Row],[Customer Gender]]="F",Table1[[#This Row],[Revenue]]&gt;50)</f>
        <v>0</v>
      </c>
      <c r="W85" t="b">
        <f>OR(Table1[[#This Row],[Customer Gender]]="F",Table1[[#This Row],[Revenue]]&gt;500)</f>
        <v>1</v>
      </c>
      <c r="X85" t="str">
        <f>IF(Table1[[#This Row],[Customer Gender]]="F","TRUE","FALSE")</f>
        <v>FALSE</v>
      </c>
      <c r="Y85" t="str" cm="1">
        <f t="array" ref="Y85">_xlfn.IFS(O85&gt;1000,"HIGH",O85&lt;1000,"LOW")</f>
        <v>HIGH</v>
      </c>
      <c r="Z85" t="b">
        <f t="shared" si="3"/>
        <v>1</v>
      </c>
    </row>
    <row r="86" spans="1:26" x14ac:dyDescent="0.3">
      <c r="A86">
        <v>84</v>
      </c>
      <c r="B86" s="24">
        <v>42363</v>
      </c>
      <c r="C86">
        <v>2015</v>
      </c>
      <c r="D86" t="s">
        <v>30</v>
      </c>
      <c r="E86">
        <v>40</v>
      </c>
      <c r="F86" t="s">
        <v>102</v>
      </c>
      <c r="G86" t="s">
        <v>93</v>
      </c>
      <c r="H86" t="s">
        <v>105</v>
      </c>
      <c r="I86" t="s">
        <v>103</v>
      </c>
      <c r="J86" t="s">
        <v>104</v>
      </c>
      <c r="K86">
        <v>1</v>
      </c>
      <c r="L86">
        <v>2320</v>
      </c>
      <c r="M86">
        <v>2095</v>
      </c>
      <c r="N86">
        <v>2320</v>
      </c>
      <c r="O86">
        <v>2095</v>
      </c>
      <c r="P86">
        <v>84</v>
      </c>
      <c r="Q86">
        <v>2095</v>
      </c>
      <c r="S86" s="2" t="str">
        <f t="shared" si="2"/>
        <v>BikesMountain Bikes</v>
      </c>
      <c r="T86" s="2">
        <f>MIN(Table1[[#This Row],[Quantity]:[Sum of Revenue]])</f>
        <v>1</v>
      </c>
      <c r="U86" s="2">
        <f>MAX(Table1[[#This Row],[Quantity]:[Sum of Revenue]])</f>
        <v>2320</v>
      </c>
      <c r="V86" t="b">
        <f>AND(Table1[[#This Row],[Customer Gender]]="F",Table1[[#This Row],[Revenue]]&gt;50)</f>
        <v>0</v>
      </c>
      <c r="W86" t="b">
        <f>OR(Table1[[#This Row],[Customer Gender]]="F",Table1[[#This Row],[Revenue]]&gt;500)</f>
        <v>1</v>
      </c>
      <c r="X86" t="str">
        <f>IF(Table1[[#This Row],[Customer Gender]]="F","TRUE","FALSE")</f>
        <v>FALSE</v>
      </c>
      <c r="Y86" t="str" cm="1">
        <f t="array" ref="Y86">_xlfn.IFS(O86&gt;1000,"HIGH",O86&lt;1000,"LOW")</f>
        <v>HIGH</v>
      </c>
      <c r="Z86" t="b">
        <f t="shared" si="3"/>
        <v>1</v>
      </c>
    </row>
    <row r="87" spans="1:26" x14ac:dyDescent="0.3">
      <c r="A87">
        <v>85</v>
      </c>
      <c r="B87" s="24">
        <v>42245</v>
      </c>
      <c r="C87">
        <v>2015</v>
      </c>
      <c r="D87" t="s">
        <v>26</v>
      </c>
      <c r="E87">
        <v>40</v>
      </c>
      <c r="F87" t="s">
        <v>92</v>
      </c>
      <c r="G87" t="s">
        <v>93</v>
      </c>
      <c r="H87" t="s">
        <v>100</v>
      </c>
      <c r="I87" t="s">
        <v>95</v>
      </c>
      <c r="J87" t="s">
        <v>101</v>
      </c>
      <c r="K87">
        <v>2</v>
      </c>
      <c r="L87">
        <v>477</v>
      </c>
      <c r="M87">
        <v>524.5</v>
      </c>
      <c r="N87">
        <v>954</v>
      </c>
      <c r="O87">
        <v>1049</v>
      </c>
      <c r="P87">
        <v>85</v>
      </c>
      <c r="Q87">
        <v>1049</v>
      </c>
      <c r="S87" s="2" t="str">
        <f t="shared" si="2"/>
        <v>AccessoriesBike Stands</v>
      </c>
      <c r="T87" s="2">
        <f>MIN(Table1[[#This Row],[Quantity]:[Sum of Revenue]])</f>
        <v>2</v>
      </c>
      <c r="U87" s="2">
        <f>MAX(Table1[[#This Row],[Quantity]:[Sum of Revenue]])</f>
        <v>1049</v>
      </c>
      <c r="V87" t="b">
        <f>AND(Table1[[#This Row],[Customer Gender]]="F",Table1[[#This Row],[Revenue]]&gt;50)</f>
        <v>1</v>
      </c>
      <c r="W87" t="b">
        <f>OR(Table1[[#This Row],[Customer Gender]]="F",Table1[[#This Row],[Revenue]]&gt;500)</f>
        <v>1</v>
      </c>
      <c r="X87" t="str">
        <f>IF(Table1[[#This Row],[Customer Gender]]="F","TRUE","FALSE")</f>
        <v>TRUE</v>
      </c>
      <c r="Y87" t="str" cm="1">
        <f t="array" ref="Y87">_xlfn.IFS(O87&gt;1000,"HIGH",O87&lt;1000,"LOW")</f>
        <v>HIGH</v>
      </c>
      <c r="Z87" t="b">
        <f t="shared" si="3"/>
        <v>0</v>
      </c>
    </row>
    <row r="88" spans="1:26" x14ac:dyDescent="0.3">
      <c r="A88">
        <v>86</v>
      </c>
      <c r="B88" s="24">
        <v>42385</v>
      </c>
      <c r="C88">
        <v>2016</v>
      </c>
      <c r="D88" t="s">
        <v>19</v>
      </c>
      <c r="E88">
        <v>40</v>
      </c>
      <c r="F88" t="s">
        <v>102</v>
      </c>
      <c r="G88" t="s">
        <v>93</v>
      </c>
      <c r="H88" t="s">
        <v>100</v>
      </c>
      <c r="I88" t="s">
        <v>95</v>
      </c>
      <c r="J88" t="s">
        <v>106</v>
      </c>
      <c r="K88">
        <v>3</v>
      </c>
      <c r="L88">
        <v>165</v>
      </c>
      <c r="M88">
        <v>186.33333300000001</v>
      </c>
      <c r="N88">
        <v>495</v>
      </c>
      <c r="O88">
        <v>559</v>
      </c>
      <c r="P88">
        <v>86</v>
      </c>
      <c r="Q88">
        <v>559</v>
      </c>
      <c r="S88" s="2" t="str">
        <f t="shared" si="2"/>
        <v>AccessoriesHydration Packs</v>
      </c>
      <c r="T88" s="2">
        <f>MIN(Table1[[#This Row],[Quantity]:[Sum of Revenue]])</f>
        <v>3</v>
      </c>
      <c r="U88" s="2">
        <f>MAX(Table1[[#This Row],[Quantity]:[Sum of Revenue]])</f>
        <v>559</v>
      </c>
      <c r="V88" t="b">
        <f>AND(Table1[[#This Row],[Customer Gender]]="F",Table1[[#This Row],[Revenue]]&gt;50)</f>
        <v>0</v>
      </c>
      <c r="W88" t="b">
        <f>OR(Table1[[#This Row],[Customer Gender]]="F",Table1[[#This Row],[Revenue]]&gt;500)</f>
        <v>1</v>
      </c>
      <c r="X88" t="str">
        <f>IF(Table1[[#This Row],[Customer Gender]]="F","TRUE","FALSE")</f>
        <v>FALSE</v>
      </c>
      <c r="Y88" t="str" cm="1">
        <f t="array" ref="Y88">_xlfn.IFS(O88&gt;1000,"HIGH",O88&lt;1000,"LOW")</f>
        <v>LOW</v>
      </c>
      <c r="Z88" t="b">
        <f t="shared" si="3"/>
        <v>1</v>
      </c>
    </row>
    <row r="89" spans="1:26" x14ac:dyDescent="0.3">
      <c r="A89">
        <v>87</v>
      </c>
      <c r="B89" s="24">
        <v>42420</v>
      </c>
      <c r="C89">
        <v>2016</v>
      </c>
      <c r="D89" t="s">
        <v>20</v>
      </c>
      <c r="E89">
        <v>40</v>
      </c>
      <c r="F89" t="s">
        <v>102</v>
      </c>
      <c r="G89" t="s">
        <v>93</v>
      </c>
      <c r="H89" t="s">
        <v>100</v>
      </c>
      <c r="I89" t="s">
        <v>95</v>
      </c>
      <c r="J89" t="s">
        <v>106</v>
      </c>
      <c r="K89">
        <v>3</v>
      </c>
      <c r="L89">
        <v>256.67</v>
      </c>
      <c r="M89">
        <v>334.33333299999998</v>
      </c>
      <c r="N89">
        <v>770</v>
      </c>
      <c r="O89">
        <v>1003</v>
      </c>
      <c r="P89">
        <v>87</v>
      </c>
      <c r="Q89">
        <v>1003</v>
      </c>
      <c r="S89" s="2" t="str">
        <f t="shared" si="2"/>
        <v>AccessoriesHydration Packs</v>
      </c>
      <c r="T89" s="2">
        <f>MIN(Table1[[#This Row],[Quantity]:[Sum of Revenue]])</f>
        <v>3</v>
      </c>
      <c r="U89" s="2">
        <f>MAX(Table1[[#This Row],[Quantity]:[Sum of Revenue]])</f>
        <v>1003</v>
      </c>
      <c r="V89" t="b">
        <f>AND(Table1[[#This Row],[Customer Gender]]="F",Table1[[#This Row],[Revenue]]&gt;50)</f>
        <v>0</v>
      </c>
      <c r="W89" t="b">
        <f>OR(Table1[[#This Row],[Customer Gender]]="F",Table1[[#This Row],[Revenue]]&gt;500)</f>
        <v>1</v>
      </c>
      <c r="X89" t="str">
        <f>IF(Table1[[#This Row],[Customer Gender]]="F","TRUE","FALSE")</f>
        <v>FALSE</v>
      </c>
      <c r="Y89" t="str" cm="1">
        <f t="array" ref="Y89">_xlfn.IFS(O89&gt;1000,"HIGH",O89&lt;1000,"LOW")</f>
        <v>HIGH</v>
      </c>
      <c r="Z89" t="b">
        <f t="shared" si="3"/>
        <v>1</v>
      </c>
    </row>
    <row r="90" spans="1:26" x14ac:dyDescent="0.3">
      <c r="A90">
        <v>88</v>
      </c>
      <c r="B90" s="24">
        <v>42216</v>
      </c>
      <c r="C90">
        <v>2015</v>
      </c>
      <c r="D90" t="s">
        <v>25</v>
      </c>
      <c r="E90">
        <v>40</v>
      </c>
      <c r="F90" t="s">
        <v>102</v>
      </c>
      <c r="G90" t="s">
        <v>93</v>
      </c>
      <c r="H90" t="s">
        <v>100</v>
      </c>
      <c r="I90" t="s">
        <v>95</v>
      </c>
      <c r="J90" t="s">
        <v>106</v>
      </c>
      <c r="K90">
        <v>1</v>
      </c>
      <c r="L90">
        <v>715</v>
      </c>
      <c r="M90">
        <v>752</v>
      </c>
      <c r="N90">
        <v>715</v>
      </c>
      <c r="O90">
        <v>752</v>
      </c>
      <c r="P90">
        <v>88</v>
      </c>
      <c r="Q90">
        <v>752</v>
      </c>
      <c r="S90" s="2" t="str">
        <f t="shared" si="2"/>
        <v>AccessoriesHydration Packs</v>
      </c>
      <c r="T90" s="2">
        <f>MIN(Table1[[#This Row],[Quantity]:[Sum of Revenue]])</f>
        <v>1</v>
      </c>
      <c r="U90" s="2">
        <f>MAX(Table1[[#This Row],[Quantity]:[Sum of Revenue]])</f>
        <v>752</v>
      </c>
      <c r="V90" t="b">
        <f>AND(Table1[[#This Row],[Customer Gender]]="F",Table1[[#This Row],[Revenue]]&gt;50)</f>
        <v>0</v>
      </c>
      <c r="W90" t="b">
        <f>OR(Table1[[#This Row],[Customer Gender]]="F",Table1[[#This Row],[Revenue]]&gt;500)</f>
        <v>1</v>
      </c>
      <c r="X90" t="str">
        <f>IF(Table1[[#This Row],[Customer Gender]]="F","TRUE","FALSE")</f>
        <v>FALSE</v>
      </c>
      <c r="Y90" t="str" cm="1">
        <f t="array" ref="Y90">_xlfn.IFS(O90&gt;1000,"HIGH",O90&lt;1000,"LOW")</f>
        <v>LOW</v>
      </c>
      <c r="Z90" t="b">
        <f t="shared" si="3"/>
        <v>1</v>
      </c>
    </row>
    <row r="91" spans="1:26" x14ac:dyDescent="0.3">
      <c r="A91">
        <v>89</v>
      </c>
      <c r="B91" s="24">
        <v>42413</v>
      </c>
      <c r="C91">
        <v>2016</v>
      </c>
      <c r="D91" t="s">
        <v>20</v>
      </c>
      <c r="E91">
        <v>22</v>
      </c>
      <c r="F91" t="s">
        <v>92</v>
      </c>
      <c r="G91" t="s">
        <v>93</v>
      </c>
      <c r="H91" t="s">
        <v>94</v>
      </c>
      <c r="I91" t="s">
        <v>95</v>
      </c>
      <c r="J91" t="s">
        <v>113</v>
      </c>
      <c r="K91">
        <v>1</v>
      </c>
      <c r="L91">
        <v>120</v>
      </c>
      <c r="M91">
        <v>156</v>
      </c>
      <c r="N91">
        <v>120</v>
      </c>
      <c r="O91">
        <v>156</v>
      </c>
      <c r="P91">
        <v>89</v>
      </c>
      <c r="Q91">
        <v>156</v>
      </c>
      <c r="S91" s="2" t="str">
        <f t="shared" si="2"/>
        <v>AccessoriesBottles and Cages</v>
      </c>
      <c r="T91" s="2">
        <f>MIN(Table1[[#This Row],[Quantity]:[Sum of Revenue]])</f>
        <v>1</v>
      </c>
      <c r="U91" s="2">
        <f>MAX(Table1[[#This Row],[Quantity]:[Sum of Revenue]])</f>
        <v>156</v>
      </c>
      <c r="V91" t="b">
        <f>AND(Table1[[#This Row],[Customer Gender]]="F",Table1[[#This Row],[Revenue]]&gt;50)</f>
        <v>1</v>
      </c>
      <c r="W91" t="b">
        <f>OR(Table1[[#This Row],[Customer Gender]]="F",Table1[[#This Row],[Revenue]]&gt;500)</f>
        <v>1</v>
      </c>
      <c r="X91" t="str">
        <f>IF(Table1[[#This Row],[Customer Gender]]="F","TRUE","FALSE")</f>
        <v>TRUE</v>
      </c>
      <c r="Y91" t="str" cm="1">
        <f t="array" ref="Y91">_xlfn.IFS(O91&gt;1000,"HIGH",O91&lt;1000,"LOW")</f>
        <v>LOW</v>
      </c>
      <c r="Z91" t="b">
        <f t="shared" si="3"/>
        <v>0</v>
      </c>
    </row>
    <row r="92" spans="1:26" x14ac:dyDescent="0.3">
      <c r="A92">
        <v>90</v>
      </c>
      <c r="B92" s="24">
        <v>42558</v>
      </c>
      <c r="C92">
        <v>2016</v>
      </c>
      <c r="D92" t="s">
        <v>25</v>
      </c>
      <c r="E92">
        <v>22</v>
      </c>
      <c r="F92" t="s">
        <v>92</v>
      </c>
      <c r="G92" t="s">
        <v>93</v>
      </c>
      <c r="H92" t="s">
        <v>94</v>
      </c>
      <c r="I92" t="s">
        <v>95</v>
      </c>
      <c r="J92" t="s">
        <v>113</v>
      </c>
      <c r="K92">
        <v>1</v>
      </c>
      <c r="L92">
        <v>85</v>
      </c>
      <c r="M92">
        <v>108</v>
      </c>
      <c r="N92">
        <v>85</v>
      </c>
      <c r="O92">
        <v>108</v>
      </c>
      <c r="P92">
        <v>90</v>
      </c>
      <c r="Q92">
        <v>108</v>
      </c>
      <c r="S92" s="2" t="str">
        <f t="shared" si="2"/>
        <v>AccessoriesBottles and Cages</v>
      </c>
      <c r="T92" s="2">
        <f>MIN(Table1[[#This Row],[Quantity]:[Sum of Revenue]])</f>
        <v>1</v>
      </c>
      <c r="U92" s="2">
        <f>MAX(Table1[[#This Row],[Quantity]:[Sum of Revenue]])</f>
        <v>108</v>
      </c>
      <c r="V92" t="b">
        <f>AND(Table1[[#This Row],[Customer Gender]]="F",Table1[[#This Row],[Revenue]]&gt;50)</f>
        <v>1</v>
      </c>
      <c r="W92" t="b">
        <f>OR(Table1[[#This Row],[Customer Gender]]="F",Table1[[#This Row],[Revenue]]&gt;500)</f>
        <v>1</v>
      </c>
      <c r="X92" t="str">
        <f>IF(Table1[[#This Row],[Customer Gender]]="F","TRUE","FALSE")</f>
        <v>TRUE</v>
      </c>
      <c r="Y92" t="str" cm="1">
        <f t="array" ref="Y92">_xlfn.IFS(O92&gt;1000,"HIGH",O92&lt;1000,"LOW")</f>
        <v>LOW</v>
      </c>
      <c r="Z92" t="b">
        <f t="shared" si="3"/>
        <v>0</v>
      </c>
    </row>
    <row r="93" spans="1:26" x14ac:dyDescent="0.3">
      <c r="A93">
        <v>91</v>
      </c>
      <c r="B93" s="24">
        <v>42559</v>
      </c>
      <c r="C93">
        <v>2016</v>
      </c>
      <c r="D93" t="s">
        <v>25</v>
      </c>
      <c r="E93">
        <v>22</v>
      </c>
      <c r="F93" t="s">
        <v>92</v>
      </c>
      <c r="G93" t="s">
        <v>93</v>
      </c>
      <c r="H93" t="s">
        <v>94</v>
      </c>
      <c r="I93" t="s">
        <v>95</v>
      </c>
      <c r="J93" t="s">
        <v>113</v>
      </c>
      <c r="K93">
        <v>2</v>
      </c>
      <c r="L93">
        <v>105</v>
      </c>
      <c r="M93">
        <v>136</v>
      </c>
      <c r="N93">
        <v>210</v>
      </c>
      <c r="O93">
        <v>272</v>
      </c>
      <c r="P93">
        <v>91</v>
      </c>
      <c r="Q93">
        <v>272</v>
      </c>
      <c r="S93" s="2" t="str">
        <f t="shared" si="2"/>
        <v>AccessoriesBottles and Cages</v>
      </c>
      <c r="T93" s="2">
        <f>MIN(Table1[[#This Row],[Quantity]:[Sum of Revenue]])</f>
        <v>2</v>
      </c>
      <c r="U93" s="2">
        <f>MAX(Table1[[#This Row],[Quantity]:[Sum of Revenue]])</f>
        <v>272</v>
      </c>
      <c r="V93" t="b">
        <f>AND(Table1[[#This Row],[Customer Gender]]="F",Table1[[#This Row],[Revenue]]&gt;50)</f>
        <v>1</v>
      </c>
      <c r="W93" t="b">
        <f>OR(Table1[[#This Row],[Customer Gender]]="F",Table1[[#This Row],[Revenue]]&gt;500)</f>
        <v>1</v>
      </c>
      <c r="X93" t="str">
        <f>IF(Table1[[#This Row],[Customer Gender]]="F","TRUE","FALSE")</f>
        <v>TRUE</v>
      </c>
      <c r="Y93" t="str" cm="1">
        <f t="array" ref="Y93">_xlfn.IFS(O93&gt;1000,"HIGH",O93&lt;1000,"LOW")</f>
        <v>LOW</v>
      </c>
      <c r="Z93" t="b">
        <f t="shared" si="3"/>
        <v>0</v>
      </c>
    </row>
    <row r="94" spans="1:26" x14ac:dyDescent="0.3">
      <c r="A94">
        <v>92</v>
      </c>
      <c r="B94" s="24">
        <v>42201</v>
      </c>
      <c r="C94">
        <v>2015</v>
      </c>
      <c r="D94" t="s">
        <v>25</v>
      </c>
      <c r="E94">
        <v>22</v>
      </c>
      <c r="F94" t="s">
        <v>92</v>
      </c>
      <c r="G94" t="s">
        <v>93</v>
      </c>
      <c r="H94" t="s">
        <v>94</v>
      </c>
      <c r="I94" t="s">
        <v>95</v>
      </c>
      <c r="J94" t="s">
        <v>113</v>
      </c>
      <c r="K94">
        <v>1</v>
      </c>
      <c r="L94">
        <v>65</v>
      </c>
      <c r="M94">
        <v>67</v>
      </c>
      <c r="N94">
        <v>65</v>
      </c>
      <c r="O94">
        <v>67</v>
      </c>
      <c r="P94">
        <v>92</v>
      </c>
      <c r="Q94">
        <v>67</v>
      </c>
      <c r="S94" s="2" t="str">
        <f t="shared" si="2"/>
        <v>AccessoriesBottles and Cages</v>
      </c>
      <c r="T94" s="2">
        <f>MIN(Table1[[#This Row],[Quantity]:[Sum of Revenue]])</f>
        <v>1</v>
      </c>
      <c r="U94" s="2">
        <f>MAX(Table1[[#This Row],[Quantity]:[Sum of Revenue]])</f>
        <v>92</v>
      </c>
      <c r="V94" t="b">
        <f>AND(Table1[[#This Row],[Customer Gender]]="F",Table1[[#This Row],[Revenue]]&gt;50)</f>
        <v>1</v>
      </c>
      <c r="W94" t="b">
        <f>OR(Table1[[#This Row],[Customer Gender]]="F",Table1[[#This Row],[Revenue]]&gt;500)</f>
        <v>1</v>
      </c>
      <c r="X94" t="str">
        <f>IF(Table1[[#This Row],[Customer Gender]]="F","TRUE","FALSE")</f>
        <v>TRUE</v>
      </c>
      <c r="Y94" t="str" cm="1">
        <f t="array" ref="Y94">_xlfn.IFS(O94&gt;1000,"HIGH",O94&lt;1000,"LOW")</f>
        <v>LOW</v>
      </c>
      <c r="Z94" t="b">
        <f t="shared" si="3"/>
        <v>0</v>
      </c>
    </row>
    <row r="95" spans="1:26" x14ac:dyDescent="0.3">
      <c r="A95">
        <v>93</v>
      </c>
      <c r="B95" s="24">
        <v>42201</v>
      </c>
      <c r="C95">
        <v>2015</v>
      </c>
      <c r="D95" t="s">
        <v>25</v>
      </c>
      <c r="E95">
        <v>22</v>
      </c>
      <c r="F95" t="s">
        <v>92</v>
      </c>
      <c r="G95" t="s">
        <v>93</v>
      </c>
      <c r="H95" t="s">
        <v>94</v>
      </c>
      <c r="I95" t="s">
        <v>95</v>
      </c>
      <c r="J95" t="s">
        <v>113</v>
      </c>
      <c r="K95">
        <v>2</v>
      </c>
      <c r="L95">
        <v>125</v>
      </c>
      <c r="M95">
        <v>143.5</v>
      </c>
      <c r="N95">
        <v>250</v>
      </c>
      <c r="O95">
        <v>287</v>
      </c>
      <c r="P95">
        <v>93</v>
      </c>
      <c r="Q95">
        <v>287</v>
      </c>
      <c r="S95" s="2" t="str">
        <f t="shared" si="2"/>
        <v>AccessoriesBottles and Cages</v>
      </c>
      <c r="T95" s="2">
        <f>MIN(Table1[[#This Row],[Quantity]:[Sum of Revenue]])</f>
        <v>2</v>
      </c>
      <c r="U95" s="2">
        <f>MAX(Table1[[#This Row],[Quantity]:[Sum of Revenue]])</f>
        <v>287</v>
      </c>
      <c r="V95" t="b">
        <f>AND(Table1[[#This Row],[Customer Gender]]="F",Table1[[#This Row],[Revenue]]&gt;50)</f>
        <v>1</v>
      </c>
      <c r="W95" t="b">
        <f>OR(Table1[[#This Row],[Customer Gender]]="F",Table1[[#This Row],[Revenue]]&gt;500)</f>
        <v>1</v>
      </c>
      <c r="X95" t="str">
        <f>IF(Table1[[#This Row],[Customer Gender]]="F","TRUE","FALSE")</f>
        <v>TRUE</v>
      </c>
      <c r="Y95" t="str" cm="1">
        <f t="array" ref="Y95">_xlfn.IFS(O95&gt;1000,"HIGH",O95&lt;1000,"LOW")</f>
        <v>LOW</v>
      </c>
      <c r="Z95" t="b">
        <f t="shared" si="3"/>
        <v>0</v>
      </c>
    </row>
    <row r="96" spans="1:26" x14ac:dyDescent="0.3">
      <c r="A96">
        <v>94</v>
      </c>
      <c r="B96" s="24">
        <v>42201</v>
      </c>
      <c r="C96">
        <v>2015</v>
      </c>
      <c r="D96" t="s">
        <v>25</v>
      </c>
      <c r="E96">
        <v>22</v>
      </c>
      <c r="F96" t="s">
        <v>92</v>
      </c>
      <c r="G96" t="s">
        <v>93</v>
      </c>
      <c r="H96" t="s">
        <v>94</v>
      </c>
      <c r="I96" t="s">
        <v>97</v>
      </c>
      <c r="J96" t="s">
        <v>107</v>
      </c>
      <c r="K96">
        <v>3</v>
      </c>
      <c r="L96">
        <v>414</v>
      </c>
      <c r="M96">
        <v>437.66666700000002</v>
      </c>
      <c r="N96">
        <v>1242</v>
      </c>
      <c r="O96">
        <v>1313</v>
      </c>
      <c r="P96">
        <v>94</v>
      </c>
      <c r="Q96">
        <v>1313</v>
      </c>
      <c r="S96" s="2" t="str">
        <f t="shared" si="2"/>
        <v>ClothingJerseys</v>
      </c>
      <c r="T96" s="2">
        <f>MIN(Table1[[#This Row],[Quantity]:[Sum of Revenue]])</f>
        <v>3</v>
      </c>
      <c r="U96" s="2">
        <f>MAX(Table1[[#This Row],[Quantity]:[Sum of Revenue]])</f>
        <v>1313</v>
      </c>
      <c r="V96" t="b">
        <f>AND(Table1[[#This Row],[Customer Gender]]="F",Table1[[#This Row],[Revenue]]&gt;50)</f>
        <v>1</v>
      </c>
      <c r="W96" t="b">
        <f>OR(Table1[[#This Row],[Customer Gender]]="F",Table1[[#This Row],[Revenue]]&gt;500)</f>
        <v>1</v>
      </c>
      <c r="X96" t="str">
        <f>IF(Table1[[#This Row],[Customer Gender]]="F","TRUE","FALSE")</f>
        <v>TRUE</v>
      </c>
      <c r="Y96" t="str" cm="1">
        <f t="array" ref="Y96">_xlfn.IFS(O96&gt;1000,"HIGH",O96&lt;1000,"LOW")</f>
        <v>HIGH</v>
      </c>
      <c r="Z96" t="b">
        <f t="shared" si="3"/>
        <v>0</v>
      </c>
    </row>
    <row r="97" spans="1:26" x14ac:dyDescent="0.3">
      <c r="A97">
        <v>95</v>
      </c>
      <c r="B97" s="24">
        <v>42251</v>
      </c>
      <c r="C97">
        <v>2015</v>
      </c>
      <c r="D97" t="s">
        <v>27</v>
      </c>
      <c r="E97">
        <v>22</v>
      </c>
      <c r="F97" t="s">
        <v>92</v>
      </c>
      <c r="G97" t="s">
        <v>93</v>
      </c>
      <c r="H97" t="s">
        <v>94</v>
      </c>
      <c r="I97" t="s">
        <v>97</v>
      </c>
      <c r="J97" t="s">
        <v>107</v>
      </c>
      <c r="K97">
        <v>2</v>
      </c>
      <c r="L97">
        <v>486</v>
      </c>
      <c r="M97">
        <v>535.5</v>
      </c>
      <c r="N97">
        <v>972</v>
      </c>
      <c r="O97">
        <v>1071</v>
      </c>
      <c r="P97">
        <v>95</v>
      </c>
      <c r="Q97">
        <v>1071</v>
      </c>
      <c r="S97" s="2" t="str">
        <f t="shared" si="2"/>
        <v>ClothingJerseys</v>
      </c>
      <c r="T97" s="2">
        <f>MIN(Table1[[#This Row],[Quantity]:[Sum of Revenue]])</f>
        <v>2</v>
      </c>
      <c r="U97" s="2">
        <f>MAX(Table1[[#This Row],[Quantity]:[Sum of Revenue]])</f>
        <v>1071</v>
      </c>
      <c r="V97" t="b">
        <f>AND(Table1[[#This Row],[Customer Gender]]="F",Table1[[#This Row],[Revenue]]&gt;50)</f>
        <v>1</v>
      </c>
      <c r="W97" t="b">
        <f>OR(Table1[[#This Row],[Customer Gender]]="F",Table1[[#This Row],[Revenue]]&gt;500)</f>
        <v>1</v>
      </c>
      <c r="X97" t="str">
        <f>IF(Table1[[#This Row],[Customer Gender]]="F","TRUE","FALSE")</f>
        <v>TRUE</v>
      </c>
      <c r="Y97" t="str" cm="1">
        <f t="array" ref="Y97">_xlfn.IFS(O97&gt;1000,"HIGH",O97&lt;1000,"LOW")</f>
        <v>HIGH</v>
      </c>
      <c r="Z97" t="b">
        <f t="shared" si="3"/>
        <v>0</v>
      </c>
    </row>
    <row r="98" spans="1:26" x14ac:dyDescent="0.3">
      <c r="A98">
        <v>96</v>
      </c>
      <c r="B98" s="24">
        <v>42253</v>
      </c>
      <c r="C98">
        <v>2015</v>
      </c>
      <c r="D98" t="s">
        <v>27</v>
      </c>
      <c r="E98">
        <v>22</v>
      </c>
      <c r="F98" t="s">
        <v>92</v>
      </c>
      <c r="G98" t="s">
        <v>93</v>
      </c>
      <c r="H98" t="s">
        <v>94</v>
      </c>
      <c r="I98" t="s">
        <v>95</v>
      </c>
      <c r="J98" t="s">
        <v>113</v>
      </c>
      <c r="K98">
        <v>2</v>
      </c>
      <c r="L98">
        <v>25</v>
      </c>
      <c r="M98">
        <v>26.5</v>
      </c>
      <c r="N98">
        <v>50</v>
      </c>
      <c r="O98">
        <v>53</v>
      </c>
      <c r="P98">
        <v>96</v>
      </c>
      <c r="Q98">
        <v>53</v>
      </c>
      <c r="S98" s="2" t="str">
        <f t="shared" si="2"/>
        <v>AccessoriesBottles and Cages</v>
      </c>
      <c r="T98" s="2">
        <f>MIN(Table1[[#This Row],[Quantity]:[Sum of Revenue]])</f>
        <v>2</v>
      </c>
      <c r="U98" s="2">
        <f>MAX(Table1[[#This Row],[Quantity]:[Sum of Revenue]])</f>
        <v>96</v>
      </c>
      <c r="V98" t="b">
        <f>AND(Table1[[#This Row],[Customer Gender]]="F",Table1[[#This Row],[Revenue]]&gt;50)</f>
        <v>1</v>
      </c>
      <c r="W98" t="b">
        <f>OR(Table1[[#This Row],[Customer Gender]]="F",Table1[[#This Row],[Revenue]]&gt;500)</f>
        <v>1</v>
      </c>
      <c r="X98" t="str">
        <f>IF(Table1[[#This Row],[Customer Gender]]="F","TRUE","FALSE")</f>
        <v>TRUE</v>
      </c>
      <c r="Y98" t="str" cm="1">
        <f t="array" ref="Y98">_xlfn.IFS(O98&gt;1000,"HIGH",O98&lt;1000,"LOW")</f>
        <v>LOW</v>
      </c>
      <c r="Z98" t="b">
        <f t="shared" si="3"/>
        <v>0</v>
      </c>
    </row>
    <row r="99" spans="1:26" x14ac:dyDescent="0.3">
      <c r="A99">
        <v>97</v>
      </c>
      <c r="B99" s="24">
        <v>42299</v>
      </c>
      <c r="C99">
        <v>2015</v>
      </c>
      <c r="D99" t="s">
        <v>28</v>
      </c>
      <c r="E99">
        <v>22</v>
      </c>
      <c r="F99" t="s">
        <v>92</v>
      </c>
      <c r="G99" t="s">
        <v>93</v>
      </c>
      <c r="H99" t="s">
        <v>94</v>
      </c>
      <c r="I99" t="s">
        <v>95</v>
      </c>
      <c r="J99" t="s">
        <v>113</v>
      </c>
      <c r="K99">
        <v>1</v>
      </c>
      <c r="L99">
        <v>189</v>
      </c>
      <c r="M99">
        <v>179</v>
      </c>
      <c r="N99">
        <v>189</v>
      </c>
      <c r="O99">
        <v>179</v>
      </c>
      <c r="P99">
        <v>97</v>
      </c>
      <c r="Q99">
        <v>179</v>
      </c>
      <c r="S99" s="2" t="str">
        <f t="shared" si="2"/>
        <v>AccessoriesBottles and Cages</v>
      </c>
      <c r="T99" s="2">
        <f>MIN(Table1[[#This Row],[Quantity]:[Sum of Revenue]])</f>
        <v>1</v>
      </c>
      <c r="U99" s="2">
        <f>MAX(Table1[[#This Row],[Quantity]:[Sum of Revenue]])</f>
        <v>189</v>
      </c>
      <c r="V99" t="b">
        <f>AND(Table1[[#This Row],[Customer Gender]]="F",Table1[[#This Row],[Revenue]]&gt;50)</f>
        <v>1</v>
      </c>
      <c r="W99" t="b">
        <f>OR(Table1[[#This Row],[Customer Gender]]="F",Table1[[#This Row],[Revenue]]&gt;500)</f>
        <v>1</v>
      </c>
      <c r="X99" t="str">
        <f>IF(Table1[[#This Row],[Customer Gender]]="F","TRUE","FALSE")</f>
        <v>TRUE</v>
      </c>
      <c r="Y99" t="str" cm="1">
        <f t="array" ref="Y99">_xlfn.IFS(O99&gt;1000,"HIGH",O99&lt;1000,"LOW")</f>
        <v>LOW</v>
      </c>
      <c r="Z99" t="b">
        <f t="shared" si="3"/>
        <v>0</v>
      </c>
    </row>
    <row r="100" spans="1:26" x14ac:dyDescent="0.3">
      <c r="A100">
        <v>98</v>
      </c>
      <c r="B100" s="24">
        <v>42299</v>
      </c>
      <c r="C100">
        <v>2015</v>
      </c>
      <c r="D100" t="s">
        <v>28</v>
      </c>
      <c r="E100">
        <v>22</v>
      </c>
      <c r="F100" t="s">
        <v>92</v>
      </c>
      <c r="G100" t="s">
        <v>93</v>
      </c>
      <c r="H100" t="s">
        <v>94</v>
      </c>
      <c r="I100" t="s">
        <v>95</v>
      </c>
      <c r="J100" t="s">
        <v>113</v>
      </c>
      <c r="K100">
        <v>3</v>
      </c>
      <c r="L100">
        <v>6.67</v>
      </c>
      <c r="M100">
        <v>7</v>
      </c>
      <c r="N100">
        <v>20</v>
      </c>
      <c r="O100">
        <v>21</v>
      </c>
      <c r="P100">
        <v>98</v>
      </c>
      <c r="Q100">
        <v>21</v>
      </c>
      <c r="S100" s="2" t="str">
        <f t="shared" si="2"/>
        <v>AccessoriesBottles and Cages</v>
      </c>
      <c r="T100" s="2">
        <f>MIN(Table1[[#This Row],[Quantity]:[Sum of Revenue]])</f>
        <v>3</v>
      </c>
      <c r="U100" s="2">
        <f>MAX(Table1[[#This Row],[Quantity]:[Sum of Revenue]])</f>
        <v>98</v>
      </c>
      <c r="V100" t="b">
        <f>AND(Table1[[#This Row],[Customer Gender]]="F",Table1[[#This Row],[Revenue]]&gt;50)</f>
        <v>0</v>
      </c>
      <c r="W100" t="b">
        <f>OR(Table1[[#This Row],[Customer Gender]]="F",Table1[[#This Row],[Revenue]]&gt;500)</f>
        <v>1</v>
      </c>
      <c r="X100" t="str">
        <f>IF(Table1[[#This Row],[Customer Gender]]="F","TRUE","FALSE")</f>
        <v>TRUE</v>
      </c>
      <c r="Y100" t="str" cm="1">
        <f t="array" ref="Y100">_xlfn.IFS(O100&gt;1000,"HIGH",O100&lt;1000,"LOW")</f>
        <v>LOW</v>
      </c>
      <c r="Z100" t="b">
        <f t="shared" si="3"/>
        <v>0</v>
      </c>
    </row>
    <row r="101" spans="1:26" x14ac:dyDescent="0.3">
      <c r="A101">
        <v>99</v>
      </c>
      <c r="B101" s="24">
        <v>42359</v>
      </c>
      <c r="C101">
        <v>2015</v>
      </c>
      <c r="D101" t="s">
        <v>30</v>
      </c>
      <c r="E101">
        <v>22</v>
      </c>
      <c r="F101" t="s">
        <v>92</v>
      </c>
      <c r="G101" t="s">
        <v>93</v>
      </c>
      <c r="H101" t="s">
        <v>94</v>
      </c>
      <c r="I101" t="s">
        <v>97</v>
      </c>
      <c r="J101" t="s">
        <v>107</v>
      </c>
      <c r="K101">
        <v>1</v>
      </c>
      <c r="L101">
        <v>150</v>
      </c>
      <c r="M101">
        <v>159</v>
      </c>
      <c r="N101">
        <v>150</v>
      </c>
      <c r="O101">
        <v>159</v>
      </c>
      <c r="P101">
        <v>99</v>
      </c>
      <c r="Q101">
        <v>159</v>
      </c>
      <c r="S101" s="2" t="str">
        <f t="shared" si="2"/>
        <v>ClothingJerseys</v>
      </c>
      <c r="T101" s="2">
        <f>MIN(Table1[[#This Row],[Quantity]:[Sum of Revenue]])</f>
        <v>1</v>
      </c>
      <c r="U101" s="2">
        <f>MAX(Table1[[#This Row],[Quantity]:[Sum of Revenue]])</f>
        <v>159</v>
      </c>
      <c r="V101" t="b">
        <f>AND(Table1[[#This Row],[Customer Gender]]="F",Table1[[#This Row],[Revenue]]&gt;50)</f>
        <v>1</v>
      </c>
      <c r="W101" t="b">
        <f>OR(Table1[[#This Row],[Customer Gender]]="F",Table1[[#This Row],[Revenue]]&gt;500)</f>
        <v>1</v>
      </c>
      <c r="X101" t="str">
        <f>IF(Table1[[#This Row],[Customer Gender]]="F","TRUE","FALSE")</f>
        <v>TRUE</v>
      </c>
      <c r="Y101" t="str" cm="1">
        <f t="array" ref="Y101">_xlfn.IFS(O101&gt;1000,"HIGH",O101&lt;1000,"LOW")</f>
        <v>LOW</v>
      </c>
      <c r="Z101" t="b">
        <f t="shared" si="3"/>
        <v>0</v>
      </c>
    </row>
    <row r="102" spans="1:26" x14ac:dyDescent="0.3">
      <c r="A102">
        <v>100</v>
      </c>
      <c r="B102" s="24">
        <v>42198</v>
      </c>
      <c r="C102">
        <v>2015</v>
      </c>
      <c r="D102" t="s">
        <v>25</v>
      </c>
      <c r="E102">
        <v>22</v>
      </c>
      <c r="F102" t="s">
        <v>92</v>
      </c>
      <c r="G102" t="s">
        <v>93</v>
      </c>
      <c r="H102" t="s">
        <v>94</v>
      </c>
      <c r="I102" t="s">
        <v>103</v>
      </c>
      <c r="J102" t="s">
        <v>104</v>
      </c>
      <c r="K102">
        <v>2</v>
      </c>
      <c r="L102">
        <v>1147.5</v>
      </c>
      <c r="M102">
        <v>1077</v>
      </c>
      <c r="N102">
        <v>2295</v>
      </c>
      <c r="O102">
        <v>2154</v>
      </c>
      <c r="P102">
        <v>100</v>
      </c>
      <c r="Q102">
        <v>2154</v>
      </c>
      <c r="S102" s="2" t="str">
        <f t="shared" si="2"/>
        <v>BikesMountain Bikes</v>
      </c>
      <c r="T102" s="2">
        <f>MIN(Table1[[#This Row],[Quantity]:[Sum of Revenue]])</f>
        <v>2</v>
      </c>
      <c r="U102" s="2">
        <f>MAX(Table1[[#This Row],[Quantity]:[Sum of Revenue]])</f>
        <v>2295</v>
      </c>
      <c r="V102" t="b">
        <f>AND(Table1[[#This Row],[Customer Gender]]="F",Table1[[#This Row],[Revenue]]&gt;50)</f>
        <v>1</v>
      </c>
      <c r="W102" t="b">
        <f>OR(Table1[[#This Row],[Customer Gender]]="F",Table1[[#This Row],[Revenue]]&gt;500)</f>
        <v>1</v>
      </c>
      <c r="X102" t="str">
        <f>IF(Table1[[#This Row],[Customer Gender]]="F","TRUE","FALSE")</f>
        <v>TRUE</v>
      </c>
      <c r="Y102" t="str" cm="1">
        <f t="array" ref="Y102">_xlfn.IFS(O102&gt;1000,"HIGH",O102&lt;1000,"LOW")</f>
        <v>HIGH</v>
      </c>
      <c r="Z102" t="b">
        <f t="shared" si="3"/>
        <v>0</v>
      </c>
    </row>
    <row r="103" spans="1:26" x14ac:dyDescent="0.3">
      <c r="A103">
        <v>101</v>
      </c>
      <c r="B103" s="24">
        <v>42201</v>
      </c>
      <c r="C103">
        <v>2015</v>
      </c>
      <c r="D103" t="s">
        <v>25</v>
      </c>
      <c r="E103">
        <v>22</v>
      </c>
      <c r="F103" t="s">
        <v>92</v>
      </c>
      <c r="G103" t="s">
        <v>93</v>
      </c>
      <c r="H103" t="s">
        <v>94</v>
      </c>
      <c r="I103" t="s">
        <v>103</v>
      </c>
      <c r="J103" t="s">
        <v>104</v>
      </c>
      <c r="K103">
        <v>3</v>
      </c>
      <c r="L103">
        <v>765</v>
      </c>
      <c r="M103">
        <v>712.33333300000004</v>
      </c>
      <c r="N103">
        <v>2295</v>
      </c>
      <c r="O103">
        <v>2137</v>
      </c>
      <c r="P103">
        <v>101</v>
      </c>
      <c r="Q103">
        <v>2137</v>
      </c>
      <c r="S103" s="2" t="str">
        <f t="shared" si="2"/>
        <v>BikesMountain Bikes</v>
      </c>
      <c r="T103" s="2">
        <f>MIN(Table1[[#This Row],[Quantity]:[Sum of Revenue]])</f>
        <v>3</v>
      </c>
      <c r="U103" s="2">
        <f>MAX(Table1[[#This Row],[Quantity]:[Sum of Revenue]])</f>
        <v>2295</v>
      </c>
      <c r="V103" t="b">
        <f>AND(Table1[[#This Row],[Customer Gender]]="F",Table1[[#This Row],[Revenue]]&gt;50)</f>
        <v>1</v>
      </c>
      <c r="W103" t="b">
        <f>OR(Table1[[#This Row],[Customer Gender]]="F",Table1[[#This Row],[Revenue]]&gt;500)</f>
        <v>1</v>
      </c>
      <c r="X103" t="str">
        <f>IF(Table1[[#This Row],[Customer Gender]]="F","TRUE","FALSE")</f>
        <v>TRUE</v>
      </c>
      <c r="Y103" t="str" cm="1">
        <f t="array" ref="Y103">_xlfn.IFS(O103&gt;1000,"HIGH",O103&lt;1000,"LOW")</f>
        <v>HIGH</v>
      </c>
      <c r="Z103" t="b">
        <f t="shared" si="3"/>
        <v>0</v>
      </c>
    </row>
    <row r="104" spans="1:26" x14ac:dyDescent="0.3">
      <c r="A104">
        <v>102</v>
      </c>
      <c r="B104" s="24">
        <v>42413</v>
      </c>
      <c r="C104">
        <v>2016</v>
      </c>
      <c r="D104" t="s">
        <v>20</v>
      </c>
      <c r="E104">
        <v>19</v>
      </c>
      <c r="F104" t="s">
        <v>92</v>
      </c>
      <c r="G104" t="s">
        <v>93</v>
      </c>
      <c r="H104" t="s">
        <v>100</v>
      </c>
      <c r="I104" t="s">
        <v>95</v>
      </c>
      <c r="J104" t="s">
        <v>96</v>
      </c>
      <c r="K104">
        <v>1</v>
      </c>
      <c r="L104">
        <v>96</v>
      </c>
      <c r="M104">
        <v>105</v>
      </c>
      <c r="N104">
        <v>96</v>
      </c>
      <c r="O104">
        <v>105</v>
      </c>
      <c r="P104">
        <v>102</v>
      </c>
      <c r="Q104">
        <v>105</v>
      </c>
      <c r="S104" s="2" t="str">
        <f t="shared" si="2"/>
        <v>AccessoriesTires and Tubes</v>
      </c>
      <c r="T104" s="2">
        <f>MIN(Table1[[#This Row],[Quantity]:[Sum of Revenue]])</f>
        <v>1</v>
      </c>
      <c r="U104" s="2">
        <f>MAX(Table1[[#This Row],[Quantity]:[Sum of Revenue]])</f>
        <v>105</v>
      </c>
      <c r="V104" t="b">
        <f>AND(Table1[[#This Row],[Customer Gender]]="F",Table1[[#This Row],[Revenue]]&gt;50)</f>
        <v>1</v>
      </c>
      <c r="W104" t="b">
        <f>OR(Table1[[#This Row],[Customer Gender]]="F",Table1[[#This Row],[Revenue]]&gt;500)</f>
        <v>1</v>
      </c>
      <c r="X104" t="str">
        <f>IF(Table1[[#This Row],[Customer Gender]]="F","TRUE","FALSE")</f>
        <v>TRUE</v>
      </c>
      <c r="Y104" t="str" cm="1">
        <f t="array" ref="Y104">_xlfn.IFS(O104&gt;1000,"HIGH",O104&lt;1000,"LOW")</f>
        <v>LOW</v>
      </c>
      <c r="Z104" t="b">
        <f t="shared" si="3"/>
        <v>0</v>
      </c>
    </row>
    <row r="105" spans="1:26" x14ac:dyDescent="0.3">
      <c r="A105">
        <v>103</v>
      </c>
      <c r="B105" s="24">
        <v>42451</v>
      </c>
      <c r="C105">
        <v>2016</v>
      </c>
      <c r="D105" t="s">
        <v>21</v>
      </c>
      <c r="E105">
        <v>19</v>
      </c>
      <c r="F105" t="s">
        <v>92</v>
      </c>
      <c r="G105" t="s">
        <v>93</v>
      </c>
      <c r="H105" t="s">
        <v>100</v>
      </c>
      <c r="I105" t="s">
        <v>95</v>
      </c>
      <c r="J105" t="s">
        <v>96</v>
      </c>
      <c r="K105">
        <v>1</v>
      </c>
      <c r="L105">
        <v>100</v>
      </c>
      <c r="M105">
        <v>113</v>
      </c>
      <c r="N105">
        <v>100</v>
      </c>
      <c r="O105">
        <v>113</v>
      </c>
      <c r="P105">
        <v>103</v>
      </c>
      <c r="Q105">
        <v>113</v>
      </c>
      <c r="S105" s="2" t="str">
        <f t="shared" si="2"/>
        <v>AccessoriesTires and Tubes</v>
      </c>
      <c r="T105" s="2">
        <f>MIN(Table1[[#This Row],[Quantity]:[Sum of Revenue]])</f>
        <v>1</v>
      </c>
      <c r="U105" s="2">
        <f>MAX(Table1[[#This Row],[Quantity]:[Sum of Revenue]])</f>
        <v>113</v>
      </c>
      <c r="V105" t="b">
        <f>AND(Table1[[#This Row],[Customer Gender]]="F",Table1[[#This Row],[Revenue]]&gt;50)</f>
        <v>1</v>
      </c>
      <c r="W105" t="b">
        <f>OR(Table1[[#This Row],[Customer Gender]]="F",Table1[[#This Row],[Revenue]]&gt;500)</f>
        <v>1</v>
      </c>
      <c r="X105" t="str">
        <f>IF(Table1[[#This Row],[Customer Gender]]="F","TRUE","FALSE")</f>
        <v>TRUE</v>
      </c>
      <c r="Y105" t="str" cm="1">
        <f t="array" ref="Y105">_xlfn.IFS(O105&gt;1000,"HIGH",O105&lt;1000,"LOW")</f>
        <v>LOW</v>
      </c>
      <c r="Z105" t="b">
        <f t="shared" si="3"/>
        <v>0</v>
      </c>
    </row>
    <row r="106" spans="1:26" x14ac:dyDescent="0.3">
      <c r="A106">
        <v>104</v>
      </c>
      <c r="B106" s="24">
        <v>42493</v>
      </c>
      <c r="C106">
        <v>2016</v>
      </c>
      <c r="D106" t="s">
        <v>23</v>
      </c>
      <c r="E106">
        <v>19</v>
      </c>
      <c r="F106" t="s">
        <v>92</v>
      </c>
      <c r="G106" t="s">
        <v>93</v>
      </c>
      <c r="H106" t="s">
        <v>100</v>
      </c>
      <c r="I106" t="s">
        <v>95</v>
      </c>
      <c r="J106" t="s">
        <v>96</v>
      </c>
      <c r="K106">
        <v>2</v>
      </c>
      <c r="L106">
        <v>24</v>
      </c>
      <c r="M106">
        <v>28</v>
      </c>
      <c r="N106">
        <v>48</v>
      </c>
      <c r="O106">
        <v>56</v>
      </c>
      <c r="P106">
        <v>104</v>
      </c>
      <c r="Q106">
        <v>56</v>
      </c>
      <c r="S106" s="2" t="str">
        <f t="shared" si="2"/>
        <v>AccessoriesTires and Tubes</v>
      </c>
      <c r="T106" s="2">
        <f>MIN(Table1[[#This Row],[Quantity]:[Sum of Revenue]])</f>
        <v>2</v>
      </c>
      <c r="U106" s="2">
        <f>MAX(Table1[[#This Row],[Quantity]:[Sum of Revenue]])</f>
        <v>104</v>
      </c>
      <c r="V106" t="b">
        <f>AND(Table1[[#This Row],[Customer Gender]]="F",Table1[[#This Row],[Revenue]]&gt;50)</f>
        <v>1</v>
      </c>
      <c r="W106" t="b">
        <f>OR(Table1[[#This Row],[Customer Gender]]="F",Table1[[#This Row],[Revenue]]&gt;500)</f>
        <v>1</v>
      </c>
      <c r="X106" t="str">
        <f>IF(Table1[[#This Row],[Customer Gender]]="F","TRUE","FALSE")</f>
        <v>TRUE</v>
      </c>
      <c r="Y106" t="str" cm="1">
        <f t="array" ref="Y106">_xlfn.IFS(O106&gt;1000,"HIGH",O106&lt;1000,"LOW")</f>
        <v>LOW</v>
      </c>
      <c r="Z106" t="b">
        <f t="shared" si="3"/>
        <v>0</v>
      </c>
    </row>
    <row r="107" spans="1:26" x14ac:dyDescent="0.3">
      <c r="A107">
        <v>105</v>
      </c>
      <c r="B107" s="24">
        <v>42510</v>
      </c>
      <c r="C107">
        <v>2016</v>
      </c>
      <c r="D107" t="s">
        <v>23</v>
      </c>
      <c r="E107">
        <v>19</v>
      </c>
      <c r="F107" t="s">
        <v>92</v>
      </c>
      <c r="G107" t="s">
        <v>93</v>
      </c>
      <c r="H107" t="s">
        <v>100</v>
      </c>
      <c r="I107" t="s">
        <v>95</v>
      </c>
      <c r="J107" t="s">
        <v>96</v>
      </c>
      <c r="K107">
        <v>2</v>
      </c>
      <c r="L107">
        <v>30</v>
      </c>
      <c r="M107">
        <v>35.5</v>
      </c>
      <c r="N107">
        <v>60</v>
      </c>
      <c r="O107">
        <v>71</v>
      </c>
      <c r="P107">
        <v>105</v>
      </c>
      <c r="Q107">
        <v>71</v>
      </c>
      <c r="S107" s="2" t="str">
        <f t="shared" si="2"/>
        <v>AccessoriesTires and Tubes</v>
      </c>
      <c r="T107" s="2">
        <f>MIN(Table1[[#This Row],[Quantity]:[Sum of Revenue]])</f>
        <v>2</v>
      </c>
      <c r="U107" s="2">
        <f>MAX(Table1[[#This Row],[Quantity]:[Sum of Revenue]])</f>
        <v>105</v>
      </c>
      <c r="V107" t="b">
        <f>AND(Table1[[#This Row],[Customer Gender]]="F",Table1[[#This Row],[Revenue]]&gt;50)</f>
        <v>1</v>
      </c>
      <c r="W107" t="b">
        <f>OR(Table1[[#This Row],[Customer Gender]]="F",Table1[[#This Row],[Revenue]]&gt;500)</f>
        <v>1</v>
      </c>
      <c r="X107" t="str">
        <f>IF(Table1[[#This Row],[Customer Gender]]="F","TRUE","FALSE")</f>
        <v>TRUE</v>
      </c>
      <c r="Y107" t="str" cm="1">
        <f t="array" ref="Y107">_xlfn.IFS(O107&gt;1000,"HIGH",O107&lt;1000,"LOW")</f>
        <v>LOW</v>
      </c>
      <c r="Z107" t="b">
        <f t="shared" si="3"/>
        <v>0</v>
      </c>
    </row>
    <row r="108" spans="1:26" x14ac:dyDescent="0.3">
      <c r="A108">
        <v>106</v>
      </c>
      <c r="B108" s="24">
        <v>42549</v>
      </c>
      <c r="C108">
        <v>2016</v>
      </c>
      <c r="D108" t="s">
        <v>24</v>
      </c>
      <c r="E108">
        <v>19</v>
      </c>
      <c r="F108" t="s">
        <v>92</v>
      </c>
      <c r="G108" t="s">
        <v>93</v>
      </c>
      <c r="H108" t="s">
        <v>100</v>
      </c>
      <c r="I108" t="s">
        <v>95</v>
      </c>
      <c r="J108" t="s">
        <v>96</v>
      </c>
      <c r="K108">
        <v>1</v>
      </c>
      <c r="L108">
        <v>50</v>
      </c>
      <c r="M108">
        <v>54</v>
      </c>
      <c r="N108">
        <v>50</v>
      </c>
      <c r="O108">
        <v>54</v>
      </c>
      <c r="P108">
        <v>106</v>
      </c>
      <c r="Q108">
        <v>54</v>
      </c>
      <c r="S108" s="2" t="str">
        <f t="shared" si="2"/>
        <v>AccessoriesTires and Tubes</v>
      </c>
      <c r="T108" s="2">
        <f>MIN(Table1[[#This Row],[Quantity]:[Sum of Revenue]])</f>
        <v>1</v>
      </c>
      <c r="U108" s="2">
        <f>MAX(Table1[[#This Row],[Quantity]:[Sum of Revenue]])</f>
        <v>106</v>
      </c>
      <c r="V108" t="b">
        <f>AND(Table1[[#This Row],[Customer Gender]]="F",Table1[[#This Row],[Revenue]]&gt;50)</f>
        <v>1</v>
      </c>
      <c r="W108" t="b">
        <f>OR(Table1[[#This Row],[Customer Gender]]="F",Table1[[#This Row],[Revenue]]&gt;500)</f>
        <v>1</v>
      </c>
      <c r="X108" t="str">
        <f>IF(Table1[[#This Row],[Customer Gender]]="F","TRUE","FALSE")</f>
        <v>TRUE</v>
      </c>
      <c r="Y108" t="str" cm="1">
        <f t="array" ref="Y108">_xlfn.IFS(O108&gt;1000,"HIGH",O108&lt;1000,"LOW")</f>
        <v>LOW</v>
      </c>
      <c r="Z108" t="b">
        <f t="shared" si="3"/>
        <v>0</v>
      </c>
    </row>
    <row r="109" spans="1:26" x14ac:dyDescent="0.3">
      <c r="A109">
        <v>107</v>
      </c>
      <c r="B109" s="24">
        <v>42554</v>
      </c>
      <c r="C109">
        <v>2016</v>
      </c>
      <c r="D109" t="s">
        <v>25</v>
      </c>
      <c r="E109">
        <v>19</v>
      </c>
      <c r="F109" t="s">
        <v>92</v>
      </c>
      <c r="G109" t="s">
        <v>93</v>
      </c>
      <c r="H109" t="s">
        <v>100</v>
      </c>
      <c r="I109" t="s">
        <v>95</v>
      </c>
      <c r="J109" t="s">
        <v>96</v>
      </c>
      <c r="K109">
        <v>2</v>
      </c>
      <c r="L109">
        <v>70</v>
      </c>
      <c r="M109">
        <v>92.5</v>
      </c>
      <c r="N109">
        <v>140</v>
      </c>
      <c r="O109">
        <v>185</v>
      </c>
      <c r="P109">
        <v>107</v>
      </c>
      <c r="Q109">
        <v>185</v>
      </c>
      <c r="S109" s="2" t="str">
        <f t="shared" si="2"/>
        <v>AccessoriesTires and Tubes</v>
      </c>
      <c r="T109" s="2">
        <f>MIN(Table1[[#This Row],[Quantity]:[Sum of Revenue]])</f>
        <v>2</v>
      </c>
      <c r="U109" s="2">
        <f>MAX(Table1[[#This Row],[Quantity]:[Sum of Revenue]])</f>
        <v>185</v>
      </c>
      <c r="V109" t="b">
        <f>AND(Table1[[#This Row],[Customer Gender]]="F",Table1[[#This Row],[Revenue]]&gt;50)</f>
        <v>1</v>
      </c>
      <c r="W109" t="b">
        <f>OR(Table1[[#This Row],[Customer Gender]]="F",Table1[[#This Row],[Revenue]]&gt;500)</f>
        <v>1</v>
      </c>
      <c r="X109" t="str">
        <f>IF(Table1[[#This Row],[Customer Gender]]="F","TRUE","FALSE")</f>
        <v>TRUE</v>
      </c>
      <c r="Y109" t="str" cm="1">
        <f t="array" ref="Y109">_xlfn.IFS(O109&gt;1000,"HIGH",O109&lt;1000,"LOW")</f>
        <v>LOW</v>
      </c>
      <c r="Z109" t="b">
        <f t="shared" si="3"/>
        <v>0</v>
      </c>
    </row>
    <row r="110" spans="1:26" x14ac:dyDescent="0.3">
      <c r="A110">
        <v>108</v>
      </c>
      <c r="B110" s="24">
        <v>42554</v>
      </c>
      <c r="C110">
        <v>2016</v>
      </c>
      <c r="D110" t="s">
        <v>25</v>
      </c>
      <c r="E110">
        <v>19</v>
      </c>
      <c r="F110" t="s">
        <v>92</v>
      </c>
      <c r="G110" t="s">
        <v>93</v>
      </c>
      <c r="H110" t="s">
        <v>100</v>
      </c>
      <c r="I110" t="s">
        <v>95</v>
      </c>
      <c r="J110" t="s">
        <v>96</v>
      </c>
      <c r="K110">
        <v>1</v>
      </c>
      <c r="L110">
        <v>40</v>
      </c>
      <c r="M110">
        <v>48</v>
      </c>
      <c r="N110">
        <v>40</v>
      </c>
      <c r="O110">
        <v>48</v>
      </c>
      <c r="P110">
        <v>108</v>
      </c>
      <c r="Q110">
        <v>48</v>
      </c>
      <c r="S110" s="2" t="str">
        <f t="shared" si="2"/>
        <v>AccessoriesTires and Tubes</v>
      </c>
      <c r="T110" s="2">
        <f>MIN(Table1[[#This Row],[Quantity]:[Sum of Revenue]])</f>
        <v>1</v>
      </c>
      <c r="U110" s="2">
        <f>MAX(Table1[[#This Row],[Quantity]:[Sum of Revenue]])</f>
        <v>108</v>
      </c>
      <c r="V110" t="b">
        <f>AND(Table1[[#This Row],[Customer Gender]]="F",Table1[[#This Row],[Revenue]]&gt;50)</f>
        <v>0</v>
      </c>
      <c r="W110" t="b">
        <f>OR(Table1[[#This Row],[Customer Gender]]="F",Table1[[#This Row],[Revenue]]&gt;500)</f>
        <v>1</v>
      </c>
      <c r="X110" t="str">
        <f>IF(Table1[[#This Row],[Customer Gender]]="F","TRUE","FALSE")</f>
        <v>TRUE</v>
      </c>
      <c r="Y110" t="str" cm="1">
        <f t="array" ref="Y110">_xlfn.IFS(O110&gt;1000,"HIGH",O110&lt;1000,"LOW")</f>
        <v>LOW</v>
      </c>
      <c r="Z110" t="b">
        <f t="shared" si="3"/>
        <v>0</v>
      </c>
    </row>
    <row r="111" spans="1:26" x14ac:dyDescent="0.3">
      <c r="A111">
        <v>109</v>
      </c>
      <c r="B111" s="24">
        <v>42224</v>
      </c>
      <c r="C111">
        <v>2015</v>
      </c>
      <c r="D111" t="s">
        <v>26</v>
      </c>
      <c r="E111">
        <v>19</v>
      </c>
      <c r="F111" t="s">
        <v>92</v>
      </c>
      <c r="G111" t="s">
        <v>93</v>
      </c>
      <c r="H111" t="s">
        <v>100</v>
      </c>
      <c r="I111" t="s">
        <v>95</v>
      </c>
      <c r="J111" t="s">
        <v>96</v>
      </c>
      <c r="K111">
        <v>3</v>
      </c>
      <c r="L111">
        <v>290</v>
      </c>
      <c r="M111">
        <v>341</v>
      </c>
      <c r="N111">
        <v>870</v>
      </c>
      <c r="O111">
        <v>1023</v>
      </c>
      <c r="P111">
        <v>109</v>
      </c>
      <c r="Q111">
        <v>1023</v>
      </c>
      <c r="S111" s="2" t="str">
        <f t="shared" si="2"/>
        <v>AccessoriesTires and Tubes</v>
      </c>
      <c r="T111" s="2">
        <f>MIN(Table1[[#This Row],[Quantity]:[Sum of Revenue]])</f>
        <v>3</v>
      </c>
      <c r="U111" s="2">
        <f>MAX(Table1[[#This Row],[Quantity]:[Sum of Revenue]])</f>
        <v>1023</v>
      </c>
      <c r="V111" t="b">
        <f>AND(Table1[[#This Row],[Customer Gender]]="F",Table1[[#This Row],[Revenue]]&gt;50)</f>
        <v>1</v>
      </c>
      <c r="W111" t="b">
        <f>OR(Table1[[#This Row],[Customer Gender]]="F",Table1[[#This Row],[Revenue]]&gt;500)</f>
        <v>1</v>
      </c>
      <c r="X111" t="str">
        <f>IF(Table1[[#This Row],[Customer Gender]]="F","TRUE","FALSE")</f>
        <v>TRUE</v>
      </c>
      <c r="Y111" t="str" cm="1">
        <f t="array" ref="Y111">_xlfn.IFS(O111&gt;1000,"HIGH",O111&lt;1000,"LOW")</f>
        <v>HIGH</v>
      </c>
      <c r="Z111" t="b">
        <f t="shared" si="3"/>
        <v>0</v>
      </c>
    </row>
    <row r="112" spans="1:26" x14ac:dyDescent="0.3">
      <c r="A112">
        <v>110</v>
      </c>
      <c r="B112" s="24">
        <v>42224</v>
      </c>
      <c r="C112">
        <v>2015</v>
      </c>
      <c r="D112" t="s">
        <v>26</v>
      </c>
      <c r="E112">
        <v>19</v>
      </c>
      <c r="F112" t="s">
        <v>92</v>
      </c>
      <c r="G112" t="s">
        <v>93</v>
      </c>
      <c r="H112" t="s">
        <v>100</v>
      </c>
      <c r="I112" t="s">
        <v>95</v>
      </c>
      <c r="J112" t="s">
        <v>96</v>
      </c>
      <c r="K112">
        <v>3</v>
      </c>
      <c r="L112">
        <v>1.67</v>
      </c>
      <c r="M112">
        <v>2</v>
      </c>
      <c r="N112">
        <v>5</v>
      </c>
      <c r="O112">
        <v>6</v>
      </c>
      <c r="P112">
        <v>110</v>
      </c>
      <c r="Q112">
        <v>6</v>
      </c>
      <c r="S112" s="2" t="str">
        <f t="shared" si="2"/>
        <v>AccessoriesTires and Tubes</v>
      </c>
      <c r="T112" s="2">
        <f>MIN(Table1[[#This Row],[Quantity]:[Sum of Revenue]])</f>
        <v>1.67</v>
      </c>
      <c r="U112" s="2">
        <f>MAX(Table1[[#This Row],[Quantity]:[Sum of Revenue]])</f>
        <v>110</v>
      </c>
      <c r="V112" t="b">
        <f>AND(Table1[[#This Row],[Customer Gender]]="F",Table1[[#This Row],[Revenue]]&gt;50)</f>
        <v>0</v>
      </c>
      <c r="W112" t="b">
        <f>OR(Table1[[#This Row],[Customer Gender]]="F",Table1[[#This Row],[Revenue]]&gt;500)</f>
        <v>1</v>
      </c>
      <c r="X112" t="str">
        <f>IF(Table1[[#This Row],[Customer Gender]]="F","TRUE","FALSE")</f>
        <v>TRUE</v>
      </c>
      <c r="Y112" t="str" cm="1">
        <f t="array" ref="Y112">_xlfn.IFS(O112&gt;1000,"HIGH",O112&lt;1000,"LOW")</f>
        <v>LOW</v>
      </c>
      <c r="Z112" t="b">
        <f t="shared" si="3"/>
        <v>0</v>
      </c>
    </row>
    <row r="113" spans="1:26" x14ac:dyDescent="0.3">
      <c r="A113">
        <v>111</v>
      </c>
      <c r="B113" s="24">
        <v>42224</v>
      </c>
      <c r="C113">
        <v>2015</v>
      </c>
      <c r="D113" t="s">
        <v>26</v>
      </c>
      <c r="E113">
        <v>19</v>
      </c>
      <c r="F113" t="s">
        <v>92</v>
      </c>
      <c r="G113" t="s">
        <v>93</v>
      </c>
      <c r="H113" t="s">
        <v>100</v>
      </c>
      <c r="I113" t="s">
        <v>95</v>
      </c>
      <c r="J113" t="s">
        <v>96</v>
      </c>
      <c r="K113">
        <v>3</v>
      </c>
      <c r="L113">
        <v>0.67</v>
      </c>
      <c r="M113">
        <v>0.66666700000000001</v>
      </c>
      <c r="N113">
        <v>2</v>
      </c>
      <c r="O113">
        <v>2</v>
      </c>
      <c r="P113">
        <v>111</v>
      </c>
      <c r="Q113">
        <v>2</v>
      </c>
      <c r="S113" s="2" t="str">
        <f t="shared" si="2"/>
        <v>AccessoriesTires and Tubes</v>
      </c>
      <c r="T113" s="2">
        <f>MIN(Table1[[#This Row],[Quantity]:[Sum of Revenue]])</f>
        <v>0.66666700000000001</v>
      </c>
      <c r="U113" s="2">
        <f>MAX(Table1[[#This Row],[Quantity]:[Sum of Revenue]])</f>
        <v>111</v>
      </c>
      <c r="V113" t="b">
        <f>AND(Table1[[#This Row],[Customer Gender]]="F",Table1[[#This Row],[Revenue]]&gt;50)</f>
        <v>0</v>
      </c>
      <c r="W113" t="b">
        <f>OR(Table1[[#This Row],[Customer Gender]]="F",Table1[[#This Row],[Revenue]]&gt;500)</f>
        <v>1</v>
      </c>
      <c r="X113" t="str">
        <f>IF(Table1[[#This Row],[Customer Gender]]="F","TRUE","FALSE")</f>
        <v>TRUE</v>
      </c>
      <c r="Y113" t="str" cm="1">
        <f t="array" ref="Y113">_xlfn.IFS(O113&gt;1000,"HIGH",O113&lt;1000,"LOW")</f>
        <v>LOW</v>
      </c>
      <c r="Z113" t="b">
        <f t="shared" si="3"/>
        <v>0</v>
      </c>
    </row>
    <row r="114" spans="1:26" x14ac:dyDescent="0.3">
      <c r="A114">
        <v>112</v>
      </c>
      <c r="B114" s="24">
        <v>42304</v>
      </c>
      <c r="C114">
        <v>2015</v>
      </c>
      <c r="D114" t="s">
        <v>28</v>
      </c>
      <c r="E114">
        <v>19</v>
      </c>
      <c r="F114" t="s">
        <v>92</v>
      </c>
      <c r="G114" t="s">
        <v>93</v>
      </c>
      <c r="H114" t="s">
        <v>100</v>
      </c>
      <c r="I114" t="s">
        <v>95</v>
      </c>
      <c r="J114" t="s">
        <v>96</v>
      </c>
      <c r="K114">
        <v>3</v>
      </c>
      <c r="L114">
        <v>83.33</v>
      </c>
      <c r="M114">
        <v>86.333332999999996</v>
      </c>
      <c r="N114">
        <v>250</v>
      </c>
      <c r="O114">
        <v>259</v>
      </c>
      <c r="P114">
        <v>112</v>
      </c>
      <c r="Q114">
        <v>259</v>
      </c>
      <c r="S114" s="2" t="str">
        <f t="shared" si="2"/>
        <v>AccessoriesTires and Tubes</v>
      </c>
      <c r="T114" s="2">
        <f>MIN(Table1[[#This Row],[Quantity]:[Sum of Revenue]])</f>
        <v>3</v>
      </c>
      <c r="U114" s="2">
        <f>MAX(Table1[[#This Row],[Quantity]:[Sum of Revenue]])</f>
        <v>259</v>
      </c>
      <c r="V114" t="b">
        <f>AND(Table1[[#This Row],[Customer Gender]]="F",Table1[[#This Row],[Revenue]]&gt;50)</f>
        <v>1</v>
      </c>
      <c r="W114" t="b">
        <f>OR(Table1[[#This Row],[Customer Gender]]="F",Table1[[#This Row],[Revenue]]&gt;500)</f>
        <v>1</v>
      </c>
      <c r="X114" t="str">
        <f>IF(Table1[[#This Row],[Customer Gender]]="F","TRUE","FALSE")</f>
        <v>TRUE</v>
      </c>
      <c r="Y114" t="str" cm="1">
        <f t="array" ref="Y114">_xlfn.IFS(O114&gt;1000,"HIGH",O114&lt;1000,"LOW")</f>
        <v>LOW</v>
      </c>
      <c r="Z114" t="b">
        <f t="shared" si="3"/>
        <v>0</v>
      </c>
    </row>
    <row r="115" spans="1:26" x14ac:dyDescent="0.3">
      <c r="A115">
        <v>113</v>
      </c>
      <c r="B115" s="24">
        <v>42304</v>
      </c>
      <c r="C115">
        <v>2015</v>
      </c>
      <c r="D115" t="s">
        <v>28</v>
      </c>
      <c r="E115">
        <v>19</v>
      </c>
      <c r="F115" t="s">
        <v>92</v>
      </c>
      <c r="G115" t="s">
        <v>93</v>
      </c>
      <c r="H115" t="s">
        <v>100</v>
      </c>
      <c r="I115" t="s">
        <v>95</v>
      </c>
      <c r="J115" t="s">
        <v>96</v>
      </c>
      <c r="K115">
        <v>1</v>
      </c>
      <c r="L115">
        <v>27</v>
      </c>
      <c r="M115">
        <v>29</v>
      </c>
      <c r="N115">
        <v>27</v>
      </c>
      <c r="O115">
        <v>29</v>
      </c>
      <c r="P115">
        <v>113</v>
      </c>
      <c r="Q115">
        <v>29</v>
      </c>
      <c r="S115" s="2" t="str">
        <f t="shared" si="2"/>
        <v>AccessoriesTires and Tubes</v>
      </c>
      <c r="T115" s="2">
        <f>MIN(Table1[[#This Row],[Quantity]:[Sum of Revenue]])</f>
        <v>1</v>
      </c>
      <c r="U115" s="2">
        <f>MAX(Table1[[#This Row],[Quantity]:[Sum of Revenue]])</f>
        <v>113</v>
      </c>
      <c r="V115" t="b">
        <f>AND(Table1[[#This Row],[Customer Gender]]="F",Table1[[#This Row],[Revenue]]&gt;50)</f>
        <v>0</v>
      </c>
      <c r="W115" t="b">
        <f>OR(Table1[[#This Row],[Customer Gender]]="F",Table1[[#This Row],[Revenue]]&gt;500)</f>
        <v>1</v>
      </c>
      <c r="X115" t="str">
        <f>IF(Table1[[#This Row],[Customer Gender]]="F","TRUE","FALSE")</f>
        <v>TRUE</v>
      </c>
      <c r="Y115" t="str" cm="1">
        <f t="array" ref="Y115">_xlfn.IFS(O115&gt;1000,"HIGH",O115&lt;1000,"LOW")</f>
        <v>LOW</v>
      </c>
      <c r="Z115" t="b">
        <f t="shared" si="3"/>
        <v>0</v>
      </c>
    </row>
    <row r="116" spans="1:26" x14ac:dyDescent="0.3">
      <c r="A116">
        <v>114</v>
      </c>
      <c r="B116" s="24">
        <v>42308</v>
      </c>
      <c r="C116">
        <v>2015</v>
      </c>
      <c r="D116" t="s">
        <v>28</v>
      </c>
      <c r="E116">
        <v>19</v>
      </c>
      <c r="F116" t="s">
        <v>92</v>
      </c>
      <c r="G116" t="s">
        <v>93</v>
      </c>
      <c r="H116" t="s">
        <v>100</v>
      </c>
      <c r="I116" t="s">
        <v>95</v>
      </c>
      <c r="J116" t="s">
        <v>96</v>
      </c>
      <c r="K116">
        <v>3</v>
      </c>
      <c r="L116">
        <v>163.33000000000001</v>
      </c>
      <c r="M116">
        <v>173.33333300000001</v>
      </c>
      <c r="N116">
        <v>490</v>
      </c>
      <c r="O116">
        <v>520</v>
      </c>
      <c r="P116">
        <v>114</v>
      </c>
      <c r="Q116">
        <v>520</v>
      </c>
      <c r="S116" s="2" t="str">
        <f t="shared" si="2"/>
        <v>AccessoriesTires and Tubes</v>
      </c>
      <c r="T116" s="2">
        <f>MIN(Table1[[#This Row],[Quantity]:[Sum of Revenue]])</f>
        <v>3</v>
      </c>
      <c r="U116" s="2">
        <f>MAX(Table1[[#This Row],[Quantity]:[Sum of Revenue]])</f>
        <v>520</v>
      </c>
      <c r="V116" t="b">
        <f>AND(Table1[[#This Row],[Customer Gender]]="F",Table1[[#This Row],[Revenue]]&gt;50)</f>
        <v>1</v>
      </c>
      <c r="W116" t="b">
        <f>OR(Table1[[#This Row],[Customer Gender]]="F",Table1[[#This Row],[Revenue]]&gt;500)</f>
        <v>1</v>
      </c>
      <c r="X116" t="str">
        <f>IF(Table1[[#This Row],[Customer Gender]]="F","TRUE","FALSE")</f>
        <v>TRUE</v>
      </c>
      <c r="Y116" t="str" cm="1">
        <f t="array" ref="Y116">_xlfn.IFS(O116&gt;1000,"HIGH",O116&lt;1000,"LOW")</f>
        <v>LOW</v>
      </c>
      <c r="Z116" t="b">
        <f t="shared" si="3"/>
        <v>0</v>
      </c>
    </row>
    <row r="117" spans="1:26" x14ac:dyDescent="0.3">
      <c r="A117">
        <v>115</v>
      </c>
      <c r="B117" s="24">
        <v>42308</v>
      </c>
      <c r="C117">
        <v>2015</v>
      </c>
      <c r="D117" t="s">
        <v>28</v>
      </c>
      <c r="E117">
        <v>19</v>
      </c>
      <c r="F117" t="s">
        <v>92</v>
      </c>
      <c r="G117" t="s">
        <v>93</v>
      </c>
      <c r="H117" t="s">
        <v>100</v>
      </c>
      <c r="I117" t="s">
        <v>95</v>
      </c>
      <c r="J117" t="s">
        <v>96</v>
      </c>
      <c r="K117">
        <v>2</v>
      </c>
      <c r="L117">
        <v>42.5</v>
      </c>
      <c r="M117">
        <v>47</v>
      </c>
      <c r="N117">
        <v>85</v>
      </c>
      <c r="O117">
        <v>94</v>
      </c>
      <c r="P117">
        <v>115</v>
      </c>
      <c r="Q117">
        <v>94</v>
      </c>
      <c r="S117" s="2" t="str">
        <f t="shared" si="2"/>
        <v>AccessoriesTires and Tubes</v>
      </c>
      <c r="T117" s="2">
        <f>MIN(Table1[[#This Row],[Quantity]:[Sum of Revenue]])</f>
        <v>2</v>
      </c>
      <c r="U117" s="2">
        <f>MAX(Table1[[#This Row],[Quantity]:[Sum of Revenue]])</f>
        <v>115</v>
      </c>
      <c r="V117" t="b">
        <f>AND(Table1[[#This Row],[Customer Gender]]="F",Table1[[#This Row],[Revenue]]&gt;50)</f>
        <v>1</v>
      </c>
      <c r="W117" t="b">
        <f>OR(Table1[[#This Row],[Customer Gender]]="F",Table1[[#This Row],[Revenue]]&gt;500)</f>
        <v>1</v>
      </c>
      <c r="X117" t="str">
        <f>IF(Table1[[#This Row],[Customer Gender]]="F","TRUE","FALSE")</f>
        <v>TRUE</v>
      </c>
      <c r="Y117" t="str" cm="1">
        <f t="array" ref="Y117">_xlfn.IFS(O117&gt;1000,"HIGH",O117&lt;1000,"LOW")</f>
        <v>LOW</v>
      </c>
      <c r="Z117" t="b">
        <f t="shared" si="3"/>
        <v>0</v>
      </c>
    </row>
    <row r="118" spans="1:26" x14ac:dyDescent="0.3">
      <c r="A118">
        <v>116</v>
      </c>
      <c r="B118" s="24">
        <v>42308</v>
      </c>
      <c r="C118">
        <v>2015</v>
      </c>
      <c r="D118" t="s">
        <v>28</v>
      </c>
      <c r="E118">
        <v>19</v>
      </c>
      <c r="F118" t="s">
        <v>92</v>
      </c>
      <c r="G118" t="s">
        <v>93</v>
      </c>
      <c r="H118" t="s">
        <v>100</v>
      </c>
      <c r="I118" t="s">
        <v>95</v>
      </c>
      <c r="J118" t="s">
        <v>96</v>
      </c>
      <c r="K118">
        <v>2</v>
      </c>
      <c r="L118">
        <v>18.5</v>
      </c>
      <c r="M118">
        <v>20.5</v>
      </c>
      <c r="N118">
        <v>37</v>
      </c>
      <c r="O118">
        <v>41</v>
      </c>
      <c r="P118">
        <v>116</v>
      </c>
      <c r="Q118">
        <v>41</v>
      </c>
      <c r="S118" s="2" t="str">
        <f t="shared" si="2"/>
        <v>AccessoriesTires and Tubes</v>
      </c>
      <c r="T118" s="2">
        <f>MIN(Table1[[#This Row],[Quantity]:[Sum of Revenue]])</f>
        <v>2</v>
      </c>
      <c r="U118" s="2">
        <f>MAX(Table1[[#This Row],[Quantity]:[Sum of Revenue]])</f>
        <v>116</v>
      </c>
      <c r="V118" t="b">
        <f>AND(Table1[[#This Row],[Customer Gender]]="F",Table1[[#This Row],[Revenue]]&gt;50)</f>
        <v>0</v>
      </c>
      <c r="W118" t="b">
        <f>OR(Table1[[#This Row],[Customer Gender]]="F",Table1[[#This Row],[Revenue]]&gt;500)</f>
        <v>1</v>
      </c>
      <c r="X118" t="str">
        <f>IF(Table1[[#This Row],[Customer Gender]]="F","TRUE","FALSE")</f>
        <v>TRUE</v>
      </c>
      <c r="Y118" t="str" cm="1">
        <f t="array" ref="Y118">_xlfn.IFS(O118&gt;1000,"HIGH",O118&lt;1000,"LOW")</f>
        <v>LOW</v>
      </c>
      <c r="Z118" t="b">
        <f t="shared" si="3"/>
        <v>0</v>
      </c>
    </row>
    <row r="119" spans="1:26" x14ac:dyDescent="0.3">
      <c r="A119">
        <v>117</v>
      </c>
      <c r="B119" s="24">
        <v>42340</v>
      </c>
      <c r="C119">
        <v>2015</v>
      </c>
      <c r="D119" t="s">
        <v>30</v>
      </c>
      <c r="E119">
        <v>19</v>
      </c>
      <c r="F119" t="s">
        <v>92</v>
      </c>
      <c r="G119" t="s">
        <v>93</v>
      </c>
      <c r="H119" t="s">
        <v>100</v>
      </c>
      <c r="I119" t="s">
        <v>95</v>
      </c>
      <c r="J119" t="s">
        <v>96</v>
      </c>
      <c r="K119">
        <v>3</v>
      </c>
      <c r="L119">
        <v>5</v>
      </c>
      <c r="M119">
        <v>5.6666670000000003</v>
      </c>
      <c r="N119">
        <v>15</v>
      </c>
      <c r="O119">
        <v>17</v>
      </c>
      <c r="P119">
        <v>117</v>
      </c>
      <c r="Q119">
        <v>17</v>
      </c>
      <c r="S119" s="2" t="str">
        <f t="shared" si="2"/>
        <v>AccessoriesTires and Tubes</v>
      </c>
      <c r="T119" s="2">
        <f>MIN(Table1[[#This Row],[Quantity]:[Sum of Revenue]])</f>
        <v>3</v>
      </c>
      <c r="U119" s="2">
        <f>MAX(Table1[[#This Row],[Quantity]:[Sum of Revenue]])</f>
        <v>117</v>
      </c>
      <c r="V119" t="b">
        <f>AND(Table1[[#This Row],[Customer Gender]]="F",Table1[[#This Row],[Revenue]]&gt;50)</f>
        <v>0</v>
      </c>
      <c r="W119" t="b">
        <f>OR(Table1[[#This Row],[Customer Gender]]="F",Table1[[#This Row],[Revenue]]&gt;500)</f>
        <v>1</v>
      </c>
      <c r="X119" t="str">
        <f>IF(Table1[[#This Row],[Customer Gender]]="F","TRUE","FALSE")</f>
        <v>TRUE</v>
      </c>
      <c r="Y119" t="str" cm="1">
        <f t="array" ref="Y119">_xlfn.IFS(O119&gt;1000,"HIGH",O119&lt;1000,"LOW")</f>
        <v>LOW</v>
      </c>
      <c r="Z119" t="b">
        <f t="shared" si="3"/>
        <v>0</v>
      </c>
    </row>
    <row r="120" spans="1:26" x14ac:dyDescent="0.3">
      <c r="A120">
        <v>118</v>
      </c>
      <c r="B120" s="24">
        <v>42340</v>
      </c>
      <c r="C120">
        <v>2015</v>
      </c>
      <c r="D120" t="s">
        <v>30</v>
      </c>
      <c r="E120">
        <v>19</v>
      </c>
      <c r="F120" t="s">
        <v>92</v>
      </c>
      <c r="G120" t="s">
        <v>93</v>
      </c>
      <c r="H120" t="s">
        <v>100</v>
      </c>
      <c r="I120" t="s">
        <v>95</v>
      </c>
      <c r="J120" t="s">
        <v>96</v>
      </c>
      <c r="K120">
        <v>1</v>
      </c>
      <c r="L120">
        <v>1050</v>
      </c>
      <c r="M120">
        <v>1111</v>
      </c>
      <c r="N120">
        <v>1050</v>
      </c>
      <c r="O120">
        <v>1111</v>
      </c>
      <c r="P120">
        <v>118</v>
      </c>
      <c r="Q120">
        <v>1111</v>
      </c>
      <c r="S120" s="2" t="str">
        <f t="shared" si="2"/>
        <v>AccessoriesTires and Tubes</v>
      </c>
      <c r="T120" s="2">
        <f>MIN(Table1[[#This Row],[Quantity]:[Sum of Revenue]])</f>
        <v>1</v>
      </c>
      <c r="U120" s="2">
        <f>MAX(Table1[[#This Row],[Quantity]:[Sum of Revenue]])</f>
        <v>1111</v>
      </c>
      <c r="V120" t="b">
        <f>AND(Table1[[#This Row],[Customer Gender]]="F",Table1[[#This Row],[Revenue]]&gt;50)</f>
        <v>1</v>
      </c>
      <c r="W120" t="b">
        <f>OR(Table1[[#This Row],[Customer Gender]]="F",Table1[[#This Row],[Revenue]]&gt;500)</f>
        <v>1</v>
      </c>
      <c r="X120" t="str">
        <f>IF(Table1[[#This Row],[Customer Gender]]="F","TRUE","FALSE")</f>
        <v>TRUE</v>
      </c>
      <c r="Y120" t="str" cm="1">
        <f t="array" ref="Y120">_xlfn.IFS(O120&gt;1000,"HIGH",O120&lt;1000,"LOW")</f>
        <v>HIGH</v>
      </c>
      <c r="Z120" t="b">
        <f t="shared" si="3"/>
        <v>0</v>
      </c>
    </row>
    <row r="121" spans="1:26" x14ac:dyDescent="0.3">
      <c r="A121">
        <v>119</v>
      </c>
      <c r="B121" s="24">
        <v>42379</v>
      </c>
      <c r="C121">
        <v>2016</v>
      </c>
      <c r="D121" t="s">
        <v>19</v>
      </c>
      <c r="E121">
        <v>20</v>
      </c>
      <c r="F121" t="s">
        <v>92</v>
      </c>
      <c r="G121" t="s">
        <v>93</v>
      </c>
      <c r="H121" t="s">
        <v>100</v>
      </c>
      <c r="I121" t="s">
        <v>95</v>
      </c>
      <c r="J121" t="s">
        <v>99</v>
      </c>
      <c r="K121">
        <v>3</v>
      </c>
      <c r="L121">
        <v>23.33</v>
      </c>
      <c r="M121">
        <v>29.333333</v>
      </c>
      <c r="N121">
        <v>70</v>
      </c>
      <c r="O121">
        <v>88</v>
      </c>
      <c r="P121">
        <v>119</v>
      </c>
      <c r="Q121">
        <v>88</v>
      </c>
      <c r="S121" s="2" t="str">
        <f t="shared" si="2"/>
        <v>AccessoriesHelmets</v>
      </c>
      <c r="T121" s="2">
        <f>MIN(Table1[[#This Row],[Quantity]:[Sum of Revenue]])</f>
        <v>3</v>
      </c>
      <c r="U121" s="2">
        <f>MAX(Table1[[#This Row],[Quantity]:[Sum of Revenue]])</f>
        <v>119</v>
      </c>
      <c r="V121" t="b">
        <f>AND(Table1[[#This Row],[Customer Gender]]="F",Table1[[#This Row],[Revenue]]&gt;50)</f>
        <v>1</v>
      </c>
      <c r="W121" t="b">
        <f>OR(Table1[[#This Row],[Customer Gender]]="F",Table1[[#This Row],[Revenue]]&gt;500)</f>
        <v>1</v>
      </c>
      <c r="X121" t="str">
        <f>IF(Table1[[#This Row],[Customer Gender]]="F","TRUE","FALSE")</f>
        <v>TRUE</v>
      </c>
      <c r="Y121" t="str" cm="1">
        <f t="array" ref="Y121">_xlfn.IFS(O121&gt;1000,"HIGH",O121&lt;1000,"LOW")</f>
        <v>LOW</v>
      </c>
      <c r="Z121" t="b">
        <f t="shared" si="3"/>
        <v>0</v>
      </c>
    </row>
    <row r="122" spans="1:26" x14ac:dyDescent="0.3">
      <c r="A122">
        <v>120</v>
      </c>
      <c r="B122" s="24">
        <v>42382</v>
      </c>
      <c r="C122">
        <v>2016</v>
      </c>
      <c r="D122" t="s">
        <v>19</v>
      </c>
      <c r="E122">
        <v>20</v>
      </c>
      <c r="F122" t="s">
        <v>92</v>
      </c>
      <c r="G122" t="s">
        <v>93</v>
      </c>
      <c r="H122" t="s">
        <v>100</v>
      </c>
      <c r="I122" t="s">
        <v>95</v>
      </c>
      <c r="J122" t="s">
        <v>99</v>
      </c>
      <c r="K122">
        <v>1</v>
      </c>
      <c r="L122">
        <v>105</v>
      </c>
      <c r="M122">
        <v>131</v>
      </c>
      <c r="N122">
        <v>105</v>
      </c>
      <c r="O122">
        <v>131</v>
      </c>
      <c r="P122">
        <v>120</v>
      </c>
      <c r="Q122">
        <v>131</v>
      </c>
      <c r="S122" s="2" t="str">
        <f t="shared" si="2"/>
        <v>AccessoriesHelmets</v>
      </c>
      <c r="T122" s="2">
        <f>MIN(Table1[[#This Row],[Quantity]:[Sum of Revenue]])</f>
        <v>1</v>
      </c>
      <c r="U122" s="2">
        <f>MAX(Table1[[#This Row],[Quantity]:[Sum of Revenue]])</f>
        <v>131</v>
      </c>
      <c r="V122" t="b">
        <f>AND(Table1[[#This Row],[Customer Gender]]="F",Table1[[#This Row],[Revenue]]&gt;50)</f>
        <v>1</v>
      </c>
      <c r="W122" t="b">
        <f>OR(Table1[[#This Row],[Customer Gender]]="F",Table1[[#This Row],[Revenue]]&gt;500)</f>
        <v>1</v>
      </c>
      <c r="X122" t="str">
        <f>IF(Table1[[#This Row],[Customer Gender]]="F","TRUE","FALSE")</f>
        <v>TRUE</v>
      </c>
      <c r="Y122" t="str" cm="1">
        <f t="array" ref="Y122">_xlfn.IFS(O122&gt;1000,"HIGH",O122&lt;1000,"LOW")</f>
        <v>LOW</v>
      </c>
      <c r="Z122" t="b">
        <f t="shared" si="3"/>
        <v>0</v>
      </c>
    </row>
    <row r="123" spans="1:26" x14ac:dyDescent="0.3">
      <c r="A123">
        <v>121</v>
      </c>
      <c r="B123" s="24">
        <v>42427</v>
      </c>
      <c r="C123">
        <v>2016</v>
      </c>
      <c r="D123" t="s">
        <v>20</v>
      </c>
      <c r="E123">
        <v>20</v>
      </c>
      <c r="F123" t="s">
        <v>92</v>
      </c>
      <c r="G123" t="s">
        <v>93</v>
      </c>
      <c r="H123" t="s">
        <v>100</v>
      </c>
      <c r="I123" t="s">
        <v>95</v>
      </c>
      <c r="J123" t="s">
        <v>99</v>
      </c>
      <c r="K123">
        <v>3</v>
      </c>
      <c r="L123">
        <v>11.67</v>
      </c>
      <c r="M123">
        <v>13.333333</v>
      </c>
      <c r="N123">
        <v>35</v>
      </c>
      <c r="O123">
        <v>40</v>
      </c>
      <c r="P123">
        <v>121</v>
      </c>
      <c r="Q123">
        <v>40</v>
      </c>
      <c r="S123" s="2" t="str">
        <f t="shared" si="2"/>
        <v>AccessoriesHelmets</v>
      </c>
      <c r="T123" s="2">
        <f>MIN(Table1[[#This Row],[Quantity]:[Sum of Revenue]])</f>
        <v>3</v>
      </c>
      <c r="U123" s="2">
        <f>MAX(Table1[[#This Row],[Quantity]:[Sum of Revenue]])</f>
        <v>121</v>
      </c>
      <c r="V123" t="b">
        <f>AND(Table1[[#This Row],[Customer Gender]]="F",Table1[[#This Row],[Revenue]]&gt;50)</f>
        <v>0</v>
      </c>
      <c r="W123" t="b">
        <f>OR(Table1[[#This Row],[Customer Gender]]="F",Table1[[#This Row],[Revenue]]&gt;500)</f>
        <v>1</v>
      </c>
      <c r="X123" t="str">
        <f>IF(Table1[[#This Row],[Customer Gender]]="F","TRUE","FALSE")</f>
        <v>TRUE</v>
      </c>
      <c r="Y123" t="str" cm="1">
        <f t="array" ref="Y123">_xlfn.IFS(O123&gt;1000,"HIGH",O123&lt;1000,"LOW")</f>
        <v>LOW</v>
      </c>
      <c r="Z123" t="b">
        <f t="shared" si="3"/>
        <v>0</v>
      </c>
    </row>
    <row r="124" spans="1:26" x14ac:dyDescent="0.3">
      <c r="A124">
        <v>122</v>
      </c>
      <c r="B124" s="24">
        <v>42232</v>
      </c>
      <c r="C124">
        <v>2015</v>
      </c>
      <c r="D124" t="s">
        <v>26</v>
      </c>
      <c r="E124">
        <v>20</v>
      </c>
      <c r="F124" t="s">
        <v>92</v>
      </c>
      <c r="G124" t="s">
        <v>93</v>
      </c>
      <c r="H124" t="s">
        <v>100</v>
      </c>
      <c r="I124" t="s">
        <v>95</v>
      </c>
      <c r="J124" t="s">
        <v>99</v>
      </c>
      <c r="K124">
        <v>1</v>
      </c>
      <c r="L124">
        <v>910</v>
      </c>
      <c r="M124">
        <v>928</v>
      </c>
      <c r="N124">
        <v>910</v>
      </c>
      <c r="O124">
        <v>928</v>
      </c>
      <c r="P124">
        <v>122</v>
      </c>
      <c r="Q124">
        <v>928</v>
      </c>
      <c r="S124" s="2" t="str">
        <f t="shared" si="2"/>
        <v>AccessoriesHelmets</v>
      </c>
      <c r="T124" s="2">
        <f>MIN(Table1[[#This Row],[Quantity]:[Sum of Revenue]])</f>
        <v>1</v>
      </c>
      <c r="U124" s="2">
        <f>MAX(Table1[[#This Row],[Quantity]:[Sum of Revenue]])</f>
        <v>928</v>
      </c>
      <c r="V124" t="b">
        <f>AND(Table1[[#This Row],[Customer Gender]]="F",Table1[[#This Row],[Revenue]]&gt;50)</f>
        <v>1</v>
      </c>
      <c r="W124" t="b">
        <f>OR(Table1[[#This Row],[Customer Gender]]="F",Table1[[#This Row],[Revenue]]&gt;500)</f>
        <v>1</v>
      </c>
      <c r="X124" t="str">
        <f>IF(Table1[[#This Row],[Customer Gender]]="F","TRUE","FALSE")</f>
        <v>TRUE</v>
      </c>
      <c r="Y124" t="str" cm="1">
        <f t="array" ref="Y124">_xlfn.IFS(O124&gt;1000,"HIGH",O124&lt;1000,"LOW")</f>
        <v>LOW</v>
      </c>
      <c r="Z124" t="b">
        <f t="shared" si="3"/>
        <v>0</v>
      </c>
    </row>
    <row r="125" spans="1:26" x14ac:dyDescent="0.3">
      <c r="A125">
        <v>123</v>
      </c>
      <c r="B125" s="24">
        <v>42325</v>
      </c>
      <c r="C125">
        <v>2015</v>
      </c>
      <c r="D125" t="s">
        <v>29</v>
      </c>
      <c r="E125">
        <v>20</v>
      </c>
      <c r="F125" t="s">
        <v>92</v>
      </c>
      <c r="G125" t="s">
        <v>93</v>
      </c>
      <c r="H125" t="s">
        <v>100</v>
      </c>
      <c r="I125" t="s">
        <v>95</v>
      </c>
      <c r="J125" t="s">
        <v>99</v>
      </c>
      <c r="K125">
        <v>3</v>
      </c>
      <c r="L125">
        <v>35</v>
      </c>
      <c r="M125">
        <v>37.666666999999997</v>
      </c>
      <c r="N125">
        <v>105</v>
      </c>
      <c r="O125">
        <v>113</v>
      </c>
      <c r="P125">
        <v>123</v>
      </c>
      <c r="Q125">
        <v>113</v>
      </c>
      <c r="S125" s="2" t="str">
        <f t="shared" si="2"/>
        <v>AccessoriesHelmets</v>
      </c>
      <c r="T125" s="2">
        <f>MIN(Table1[[#This Row],[Quantity]:[Sum of Revenue]])</f>
        <v>3</v>
      </c>
      <c r="U125" s="2">
        <f>MAX(Table1[[#This Row],[Quantity]:[Sum of Revenue]])</f>
        <v>123</v>
      </c>
      <c r="V125" t="b">
        <f>AND(Table1[[#This Row],[Customer Gender]]="F",Table1[[#This Row],[Revenue]]&gt;50)</f>
        <v>1</v>
      </c>
      <c r="W125" t="b">
        <f>OR(Table1[[#This Row],[Customer Gender]]="F",Table1[[#This Row],[Revenue]]&gt;500)</f>
        <v>1</v>
      </c>
      <c r="X125" t="str">
        <f>IF(Table1[[#This Row],[Customer Gender]]="F","TRUE","FALSE")</f>
        <v>TRUE</v>
      </c>
      <c r="Y125" t="str" cm="1">
        <f t="array" ref="Y125">_xlfn.IFS(O125&gt;1000,"HIGH",O125&lt;1000,"LOW")</f>
        <v>LOW</v>
      </c>
      <c r="Z125" t="b">
        <f t="shared" si="3"/>
        <v>0</v>
      </c>
    </row>
    <row r="126" spans="1:26" x14ac:dyDescent="0.3">
      <c r="A126">
        <v>124</v>
      </c>
      <c r="B126" s="24">
        <v>42214</v>
      </c>
      <c r="C126">
        <v>2015</v>
      </c>
      <c r="D126" t="s">
        <v>25</v>
      </c>
      <c r="E126">
        <v>18</v>
      </c>
      <c r="F126" t="s">
        <v>102</v>
      </c>
      <c r="G126" t="s">
        <v>93</v>
      </c>
      <c r="H126" t="s">
        <v>94</v>
      </c>
      <c r="I126" t="s">
        <v>103</v>
      </c>
      <c r="J126" t="s">
        <v>104</v>
      </c>
      <c r="K126">
        <v>2</v>
      </c>
      <c r="L126">
        <v>1147.5</v>
      </c>
      <c r="M126">
        <v>1106.5</v>
      </c>
      <c r="N126">
        <v>2295</v>
      </c>
      <c r="O126">
        <v>2213</v>
      </c>
      <c r="P126">
        <v>124</v>
      </c>
      <c r="Q126">
        <v>2213</v>
      </c>
      <c r="S126" s="2" t="str">
        <f t="shared" si="2"/>
        <v>BikesMountain Bikes</v>
      </c>
      <c r="T126" s="2">
        <f>MIN(Table1[[#This Row],[Quantity]:[Sum of Revenue]])</f>
        <v>2</v>
      </c>
      <c r="U126" s="2">
        <f>MAX(Table1[[#This Row],[Quantity]:[Sum of Revenue]])</f>
        <v>2295</v>
      </c>
      <c r="V126" t="b">
        <f>AND(Table1[[#This Row],[Customer Gender]]="F",Table1[[#This Row],[Revenue]]&gt;50)</f>
        <v>0</v>
      </c>
      <c r="W126" t="b">
        <f>OR(Table1[[#This Row],[Customer Gender]]="F",Table1[[#This Row],[Revenue]]&gt;500)</f>
        <v>1</v>
      </c>
      <c r="X126" t="str">
        <f>IF(Table1[[#This Row],[Customer Gender]]="F","TRUE","FALSE")</f>
        <v>FALSE</v>
      </c>
      <c r="Y126" t="str" cm="1">
        <f t="array" ref="Y126">_xlfn.IFS(O126&gt;1000,"HIGH",O126&lt;1000,"LOW")</f>
        <v>HIGH</v>
      </c>
      <c r="Z126" t="b">
        <f t="shared" si="3"/>
        <v>1</v>
      </c>
    </row>
    <row r="127" spans="1:26" x14ac:dyDescent="0.3">
      <c r="A127">
        <v>125</v>
      </c>
      <c r="B127" s="24">
        <v>42214</v>
      </c>
      <c r="C127">
        <v>2015</v>
      </c>
      <c r="D127" t="s">
        <v>25</v>
      </c>
      <c r="E127">
        <v>18</v>
      </c>
      <c r="F127" t="s">
        <v>102</v>
      </c>
      <c r="G127" t="s">
        <v>93</v>
      </c>
      <c r="H127" t="s">
        <v>94</v>
      </c>
      <c r="I127" t="s">
        <v>95</v>
      </c>
      <c r="J127" t="s">
        <v>106</v>
      </c>
      <c r="K127">
        <v>1</v>
      </c>
      <c r="L127">
        <v>440</v>
      </c>
      <c r="M127">
        <v>509</v>
      </c>
      <c r="N127">
        <v>440</v>
      </c>
      <c r="O127">
        <v>509</v>
      </c>
      <c r="P127">
        <v>125</v>
      </c>
      <c r="Q127">
        <v>509</v>
      </c>
      <c r="S127" s="2" t="str">
        <f t="shared" si="2"/>
        <v>AccessoriesHydration Packs</v>
      </c>
      <c r="T127" s="2">
        <f>MIN(Table1[[#This Row],[Quantity]:[Sum of Revenue]])</f>
        <v>1</v>
      </c>
      <c r="U127" s="2">
        <f>MAX(Table1[[#This Row],[Quantity]:[Sum of Revenue]])</f>
        <v>509</v>
      </c>
      <c r="V127" t="b">
        <f>AND(Table1[[#This Row],[Customer Gender]]="F",Table1[[#This Row],[Revenue]]&gt;50)</f>
        <v>0</v>
      </c>
      <c r="W127" t="b">
        <f>OR(Table1[[#This Row],[Customer Gender]]="F",Table1[[#This Row],[Revenue]]&gt;500)</f>
        <v>1</v>
      </c>
      <c r="X127" t="str">
        <f>IF(Table1[[#This Row],[Customer Gender]]="F","TRUE","FALSE")</f>
        <v>FALSE</v>
      </c>
      <c r="Y127" t="str" cm="1">
        <f t="array" ref="Y127">_xlfn.IFS(O127&gt;1000,"HIGH",O127&lt;1000,"LOW")</f>
        <v>LOW</v>
      </c>
      <c r="Z127" t="b">
        <f t="shared" si="3"/>
        <v>1</v>
      </c>
    </row>
    <row r="128" spans="1:26" x14ac:dyDescent="0.3">
      <c r="A128">
        <v>126</v>
      </c>
      <c r="B128" s="24">
        <v>42214</v>
      </c>
      <c r="C128">
        <v>2015</v>
      </c>
      <c r="D128" t="s">
        <v>25</v>
      </c>
      <c r="E128">
        <v>18</v>
      </c>
      <c r="F128" t="s">
        <v>92</v>
      </c>
      <c r="G128" t="s">
        <v>93</v>
      </c>
      <c r="H128" t="s">
        <v>105</v>
      </c>
      <c r="I128" t="s">
        <v>103</v>
      </c>
      <c r="J128" t="s">
        <v>104</v>
      </c>
      <c r="K128">
        <v>1</v>
      </c>
      <c r="L128">
        <v>2295</v>
      </c>
      <c r="M128">
        <v>2115</v>
      </c>
      <c r="N128">
        <v>2295</v>
      </c>
      <c r="O128">
        <v>2115</v>
      </c>
      <c r="P128">
        <v>126</v>
      </c>
      <c r="Q128">
        <v>2115</v>
      </c>
      <c r="S128" s="2" t="str">
        <f t="shared" si="2"/>
        <v>BikesMountain Bikes</v>
      </c>
      <c r="T128" s="2">
        <f>MIN(Table1[[#This Row],[Quantity]:[Sum of Revenue]])</f>
        <v>1</v>
      </c>
      <c r="U128" s="2">
        <f>MAX(Table1[[#This Row],[Quantity]:[Sum of Revenue]])</f>
        <v>2295</v>
      </c>
      <c r="V128" t="b">
        <f>AND(Table1[[#This Row],[Customer Gender]]="F",Table1[[#This Row],[Revenue]]&gt;50)</f>
        <v>1</v>
      </c>
      <c r="W128" t="b">
        <f>OR(Table1[[#This Row],[Customer Gender]]="F",Table1[[#This Row],[Revenue]]&gt;500)</f>
        <v>1</v>
      </c>
      <c r="X128" t="str">
        <f>IF(Table1[[#This Row],[Customer Gender]]="F","TRUE","FALSE")</f>
        <v>TRUE</v>
      </c>
      <c r="Y128" t="str" cm="1">
        <f t="array" ref="Y128">_xlfn.IFS(O128&gt;1000,"HIGH",O128&lt;1000,"LOW")</f>
        <v>HIGH</v>
      </c>
      <c r="Z128" t="b">
        <f t="shared" si="3"/>
        <v>0</v>
      </c>
    </row>
    <row r="129" spans="1:26" x14ac:dyDescent="0.3">
      <c r="A129">
        <v>127</v>
      </c>
      <c r="B129" s="24">
        <v>42214</v>
      </c>
      <c r="C129">
        <v>2015</v>
      </c>
      <c r="D129" t="s">
        <v>25</v>
      </c>
      <c r="E129">
        <v>18</v>
      </c>
      <c r="F129" t="s">
        <v>92</v>
      </c>
      <c r="G129" t="s">
        <v>93</v>
      </c>
      <c r="H129" t="s">
        <v>105</v>
      </c>
      <c r="I129" t="s">
        <v>95</v>
      </c>
      <c r="J129" t="s">
        <v>113</v>
      </c>
      <c r="K129">
        <v>1</v>
      </c>
      <c r="L129">
        <v>230</v>
      </c>
      <c r="M129">
        <v>250</v>
      </c>
      <c r="N129">
        <v>230</v>
      </c>
      <c r="O129">
        <v>250</v>
      </c>
      <c r="P129">
        <v>127</v>
      </c>
      <c r="Q129">
        <v>250</v>
      </c>
      <c r="S129" s="2" t="str">
        <f t="shared" si="2"/>
        <v>AccessoriesBottles and Cages</v>
      </c>
      <c r="T129" s="2">
        <f>MIN(Table1[[#This Row],[Quantity]:[Sum of Revenue]])</f>
        <v>1</v>
      </c>
      <c r="U129" s="2">
        <f>MAX(Table1[[#This Row],[Quantity]:[Sum of Revenue]])</f>
        <v>250</v>
      </c>
      <c r="V129" t="b">
        <f>AND(Table1[[#This Row],[Customer Gender]]="F",Table1[[#This Row],[Revenue]]&gt;50)</f>
        <v>1</v>
      </c>
      <c r="W129" t="b">
        <f>OR(Table1[[#This Row],[Customer Gender]]="F",Table1[[#This Row],[Revenue]]&gt;500)</f>
        <v>1</v>
      </c>
      <c r="X129" t="str">
        <f>IF(Table1[[#This Row],[Customer Gender]]="F","TRUE","FALSE")</f>
        <v>TRUE</v>
      </c>
      <c r="Y129" t="str" cm="1">
        <f t="array" ref="Y129">_xlfn.IFS(O129&gt;1000,"HIGH",O129&lt;1000,"LOW")</f>
        <v>LOW</v>
      </c>
      <c r="Z129" t="b">
        <f t="shared" si="3"/>
        <v>0</v>
      </c>
    </row>
    <row r="130" spans="1:26" x14ac:dyDescent="0.3">
      <c r="A130">
        <v>128</v>
      </c>
      <c r="B130" s="24">
        <v>42214</v>
      </c>
      <c r="C130">
        <v>2015</v>
      </c>
      <c r="D130" t="s">
        <v>25</v>
      </c>
      <c r="E130">
        <v>18</v>
      </c>
      <c r="F130" t="s">
        <v>92</v>
      </c>
      <c r="G130" t="s">
        <v>93</v>
      </c>
      <c r="H130" t="s">
        <v>105</v>
      </c>
      <c r="I130" t="s">
        <v>95</v>
      </c>
      <c r="J130" t="s">
        <v>113</v>
      </c>
      <c r="K130">
        <v>3</v>
      </c>
      <c r="L130">
        <v>5</v>
      </c>
      <c r="M130">
        <v>5</v>
      </c>
      <c r="N130">
        <v>15</v>
      </c>
      <c r="O130">
        <v>15</v>
      </c>
      <c r="P130">
        <v>128</v>
      </c>
      <c r="Q130">
        <v>15</v>
      </c>
      <c r="S130" s="2" t="str">
        <f t="shared" si="2"/>
        <v>AccessoriesBottles and Cages</v>
      </c>
      <c r="T130" s="2">
        <f>MIN(Table1[[#This Row],[Quantity]:[Sum of Revenue]])</f>
        <v>3</v>
      </c>
      <c r="U130" s="2">
        <f>MAX(Table1[[#This Row],[Quantity]:[Sum of Revenue]])</f>
        <v>128</v>
      </c>
      <c r="V130" t="b">
        <f>AND(Table1[[#This Row],[Customer Gender]]="F",Table1[[#This Row],[Revenue]]&gt;50)</f>
        <v>0</v>
      </c>
      <c r="W130" t="b">
        <f>OR(Table1[[#This Row],[Customer Gender]]="F",Table1[[#This Row],[Revenue]]&gt;500)</f>
        <v>1</v>
      </c>
      <c r="X130" t="str">
        <f>IF(Table1[[#This Row],[Customer Gender]]="F","TRUE","FALSE")</f>
        <v>TRUE</v>
      </c>
      <c r="Y130" t="str" cm="1">
        <f t="array" ref="Y130">_xlfn.IFS(O130&gt;1000,"HIGH",O130&lt;1000,"LOW")</f>
        <v>LOW</v>
      </c>
      <c r="Z130" t="b">
        <f t="shared" si="3"/>
        <v>0</v>
      </c>
    </row>
    <row r="131" spans="1:26" x14ac:dyDescent="0.3">
      <c r="A131">
        <v>129</v>
      </c>
      <c r="B131" s="24">
        <v>42198</v>
      </c>
      <c r="C131">
        <v>2015</v>
      </c>
      <c r="D131" t="s">
        <v>25</v>
      </c>
      <c r="E131">
        <v>21</v>
      </c>
      <c r="F131" t="s">
        <v>102</v>
      </c>
      <c r="G131" t="s">
        <v>93</v>
      </c>
      <c r="H131" t="s">
        <v>94</v>
      </c>
      <c r="I131" t="s">
        <v>103</v>
      </c>
      <c r="J131" t="s">
        <v>104</v>
      </c>
      <c r="K131">
        <v>1</v>
      </c>
      <c r="L131">
        <v>2295</v>
      </c>
      <c r="M131">
        <v>2218</v>
      </c>
      <c r="N131">
        <v>2295</v>
      </c>
      <c r="O131">
        <v>2218</v>
      </c>
      <c r="P131">
        <v>129</v>
      </c>
      <c r="Q131">
        <v>2218</v>
      </c>
      <c r="S131" s="2" t="str">
        <f t="shared" ref="S131:S194" si="4">_xlfn.CONCAT(I131,J131)</f>
        <v>BikesMountain Bikes</v>
      </c>
      <c r="T131" s="2">
        <f>MIN(Table1[[#This Row],[Quantity]:[Sum of Revenue]])</f>
        <v>1</v>
      </c>
      <c r="U131" s="2">
        <f>MAX(Table1[[#This Row],[Quantity]:[Sum of Revenue]])</f>
        <v>2295</v>
      </c>
      <c r="V131" t="b">
        <f>AND(Table1[[#This Row],[Customer Gender]]="F",Table1[[#This Row],[Revenue]]&gt;50)</f>
        <v>0</v>
      </c>
      <c r="W131" t="b">
        <f>OR(Table1[[#This Row],[Customer Gender]]="F",Table1[[#This Row],[Revenue]]&gt;500)</f>
        <v>1</v>
      </c>
      <c r="X131" t="str">
        <f>IF(Table1[[#This Row],[Customer Gender]]="F","TRUE","FALSE")</f>
        <v>FALSE</v>
      </c>
      <c r="Y131" t="str" cm="1">
        <f t="array" ref="Y131">_xlfn.IFS(O131&gt;1000,"HIGH",O131&lt;1000,"LOW")</f>
        <v>HIGH</v>
      </c>
      <c r="Z131" t="b">
        <f t="shared" ref="Z131:Z194" si="5">_xlfn.IFNA(F131="M",K131=2)</f>
        <v>1</v>
      </c>
    </row>
    <row r="132" spans="1:26" x14ac:dyDescent="0.3">
      <c r="A132">
        <v>130</v>
      </c>
      <c r="B132" s="24">
        <v>42277</v>
      </c>
      <c r="C132">
        <v>2015</v>
      </c>
      <c r="D132" t="s">
        <v>27</v>
      </c>
      <c r="E132">
        <v>21</v>
      </c>
      <c r="F132" t="s">
        <v>92</v>
      </c>
      <c r="G132" t="s">
        <v>93</v>
      </c>
      <c r="H132" t="s">
        <v>94</v>
      </c>
      <c r="I132" t="s">
        <v>97</v>
      </c>
      <c r="J132" t="s">
        <v>114</v>
      </c>
      <c r="K132">
        <v>1</v>
      </c>
      <c r="L132">
        <v>64</v>
      </c>
      <c r="M132">
        <v>61</v>
      </c>
      <c r="N132">
        <v>64</v>
      </c>
      <c r="O132">
        <v>61</v>
      </c>
      <c r="P132">
        <v>130</v>
      </c>
      <c r="Q132">
        <v>61</v>
      </c>
      <c r="S132" s="2" t="str">
        <f t="shared" si="4"/>
        <v>ClothingVests</v>
      </c>
      <c r="T132" s="2">
        <f>MIN(Table1[[#This Row],[Quantity]:[Sum of Revenue]])</f>
        <v>1</v>
      </c>
      <c r="U132" s="2">
        <f>MAX(Table1[[#This Row],[Quantity]:[Sum of Revenue]])</f>
        <v>130</v>
      </c>
      <c r="V132" t="b">
        <f>AND(Table1[[#This Row],[Customer Gender]]="F",Table1[[#This Row],[Revenue]]&gt;50)</f>
        <v>1</v>
      </c>
      <c r="W132" t="b">
        <f>OR(Table1[[#This Row],[Customer Gender]]="F",Table1[[#This Row],[Revenue]]&gt;500)</f>
        <v>1</v>
      </c>
      <c r="X132" t="str">
        <f>IF(Table1[[#This Row],[Customer Gender]]="F","TRUE","FALSE")</f>
        <v>TRUE</v>
      </c>
      <c r="Y132" t="str" cm="1">
        <f t="array" ref="Y132">_xlfn.IFS(O132&gt;1000,"HIGH",O132&lt;1000,"LOW")</f>
        <v>LOW</v>
      </c>
      <c r="Z132" t="b">
        <f t="shared" si="5"/>
        <v>0</v>
      </c>
    </row>
    <row r="133" spans="1:26" x14ac:dyDescent="0.3">
      <c r="A133">
        <v>131</v>
      </c>
      <c r="B133" s="24">
        <v>42199</v>
      </c>
      <c r="C133">
        <v>2015</v>
      </c>
      <c r="D133" t="s">
        <v>25</v>
      </c>
      <c r="E133">
        <v>21</v>
      </c>
      <c r="F133" t="s">
        <v>92</v>
      </c>
      <c r="G133" t="s">
        <v>93</v>
      </c>
      <c r="H133" t="s">
        <v>105</v>
      </c>
      <c r="I133" t="s">
        <v>103</v>
      </c>
      <c r="J133" t="s">
        <v>104</v>
      </c>
      <c r="K133">
        <v>1</v>
      </c>
      <c r="L133">
        <v>2320</v>
      </c>
      <c r="M133">
        <v>2155</v>
      </c>
      <c r="N133">
        <v>2320</v>
      </c>
      <c r="O133">
        <v>2155</v>
      </c>
      <c r="P133">
        <v>131</v>
      </c>
      <c r="Q133">
        <v>2155</v>
      </c>
      <c r="S133" s="2" t="str">
        <f t="shared" si="4"/>
        <v>BikesMountain Bikes</v>
      </c>
      <c r="T133" s="2">
        <f>MIN(Table1[[#This Row],[Quantity]:[Sum of Revenue]])</f>
        <v>1</v>
      </c>
      <c r="U133" s="2">
        <f>MAX(Table1[[#This Row],[Quantity]:[Sum of Revenue]])</f>
        <v>2320</v>
      </c>
      <c r="V133" t="b">
        <f>AND(Table1[[#This Row],[Customer Gender]]="F",Table1[[#This Row],[Revenue]]&gt;50)</f>
        <v>1</v>
      </c>
      <c r="W133" t="b">
        <f>OR(Table1[[#This Row],[Customer Gender]]="F",Table1[[#This Row],[Revenue]]&gt;500)</f>
        <v>1</v>
      </c>
      <c r="X133" t="str">
        <f>IF(Table1[[#This Row],[Customer Gender]]="F","TRUE","FALSE")</f>
        <v>TRUE</v>
      </c>
      <c r="Y133" t="str" cm="1">
        <f t="array" ref="Y133">_xlfn.IFS(O133&gt;1000,"HIGH",O133&lt;1000,"LOW")</f>
        <v>HIGH</v>
      </c>
      <c r="Z133" t="b">
        <f t="shared" si="5"/>
        <v>0</v>
      </c>
    </row>
    <row r="134" spans="1:26" x14ac:dyDescent="0.3">
      <c r="A134">
        <v>132</v>
      </c>
      <c r="B134" s="24">
        <v>42285</v>
      </c>
      <c r="C134">
        <v>2015</v>
      </c>
      <c r="D134" t="s">
        <v>28</v>
      </c>
      <c r="E134">
        <v>21</v>
      </c>
      <c r="F134" t="s">
        <v>92</v>
      </c>
      <c r="G134" t="s">
        <v>93</v>
      </c>
      <c r="H134" t="s">
        <v>105</v>
      </c>
      <c r="I134" t="s">
        <v>103</v>
      </c>
      <c r="J134" t="s">
        <v>104</v>
      </c>
      <c r="K134">
        <v>3</v>
      </c>
      <c r="L134">
        <v>256.33</v>
      </c>
      <c r="M134">
        <v>256.33333299999998</v>
      </c>
      <c r="N134">
        <v>769</v>
      </c>
      <c r="O134">
        <v>769</v>
      </c>
      <c r="P134">
        <v>132</v>
      </c>
      <c r="Q134">
        <v>769</v>
      </c>
      <c r="S134" s="2" t="str">
        <f t="shared" si="4"/>
        <v>BikesMountain Bikes</v>
      </c>
      <c r="T134" s="2">
        <f>MIN(Table1[[#This Row],[Quantity]:[Sum of Revenue]])</f>
        <v>3</v>
      </c>
      <c r="U134" s="2">
        <f>MAX(Table1[[#This Row],[Quantity]:[Sum of Revenue]])</f>
        <v>769</v>
      </c>
      <c r="V134" t="b">
        <f>AND(Table1[[#This Row],[Customer Gender]]="F",Table1[[#This Row],[Revenue]]&gt;50)</f>
        <v>1</v>
      </c>
      <c r="W134" t="b">
        <f>OR(Table1[[#This Row],[Customer Gender]]="F",Table1[[#This Row],[Revenue]]&gt;500)</f>
        <v>1</v>
      </c>
      <c r="X134" t="str">
        <f>IF(Table1[[#This Row],[Customer Gender]]="F","TRUE","FALSE")</f>
        <v>TRUE</v>
      </c>
      <c r="Y134" t="str" cm="1">
        <f t="array" ref="Y134">_xlfn.IFS(O134&gt;1000,"HIGH",O134&lt;1000,"LOW")</f>
        <v>LOW</v>
      </c>
      <c r="Z134" t="b">
        <f t="shared" si="5"/>
        <v>0</v>
      </c>
    </row>
    <row r="135" spans="1:26" x14ac:dyDescent="0.3">
      <c r="A135">
        <v>133</v>
      </c>
      <c r="B135" s="24">
        <v>42197</v>
      </c>
      <c r="C135">
        <v>2015</v>
      </c>
      <c r="D135" t="s">
        <v>25</v>
      </c>
      <c r="E135">
        <v>21</v>
      </c>
      <c r="F135" t="s">
        <v>92</v>
      </c>
      <c r="G135" t="s">
        <v>93</v>
      </c>
      <c r="H135" t="s">
        <v>100</v>
      </c>
      <c r="I135" t="s">
        <v>95</v>
      </c>
      <c r="J135" t="s">
        <v>106</v>
      </c>
      <c r="K135">
        <v>1</v>
      </c>
      <c r="L135">
        <v>825</v>
      </c>
      <c r="M135">
        <v>959</v>
      </c>
      <c r="N135">
        <v>825</v>
      </c>
      <c r="O135">
        <v>959</v>
      </c>
      <c r="P135">
        <v>133</v>
      </c>
      <c r="Q135">
        <v>959</v>
      </c>
      <c r="S135" s="2" t="str">
        <f t="shared" si="4"/>
        <v>AccessoriesHydration Packs</v>
      </c>
      <c r="T135" s="2">
        <f>MIN(Table1[[#This Row],[Quantity]:[Sum of Revenue]])</f>
        <v>1</v>
      </c>
      <c r="U135" s="2">
        <f>MAX(Table1[[#This Row],[Quantity]:[Sum of Revenue]])</f>
        <v>959</v>
      </c>
      <c r="V135" t="b">
        <f>AND(Table1[[#This Row],[Customer Gender]]="F",Table1[[#This Row],[Revenue]]&gt;50)</f>
        <v>1</v>
      </c>
      <c r="W135" t="b">
        <f>OR(Table1[[#This Row],[Customer Gender]]="F",Table1[[#This Row],[Revenue]]&gt;500)</f>
        <v>1</v>
      </c>
      <c r="X135" t="str">
        <f>IF(Table1[[#This Row],[Customer Gender]]="F","TRUE","FALSE")</f>
        <v>TRUE</v>
      </c>
      <c r="Y135" t="str" cm="1">
        <f t="array" ref="Y135">_xlfn.IFS(O135&gt;1000,"HIGH",O135&lt;1000,"LOW")</f>
        <v>LOW</v>
      </c>
      <c r="Z135" t="b">
        <f t="shared" si="5"/>
        <v>0</v>
      </c>
    </row>
    <row r="136" spans="1:26" x14ac:dyDescent="0.3">
      <c r="A136">
        <v>134</v>
      </c>
      <c r="B136" s="24">
        <v>42217</v>
      </c>
      <c r="C136">
        <v>2015</v>
      </c>
      <c r="D136" t="s">
        <v>26</v>
      </c>
      <c r="E136">
        <v>21</v>
      </c>
      <c r="F136" t="s">
        <v>92</v>
      </c>
      <c r="G136" t="s">
        <v>93</v>
      </c>
      <c r="H136" t="s">
        <v>100</v>
      </c>
      <c r="I136" t="s">
        <v>95</v>
      </c>
      <c r="J136" t="s">
        <v>106</v>
      </c>
      <c r="K136">
        <v>3</v>
      </c>
      <c r="L136">
        <v>128.33000000000001</v>
      </c>
      <c r="M136">
        <v>141.66666699999999</v>
      </c>
      <c r="N136">
        <v>385</v>
      </c>
      <c r="O136">
        <v>425</v>
      </c>
      <c r="P136">
        <v>134</v>
      </c>
      <c r="Q136">
        <v>425</v>
      </c>
      <c r="S136" s="2" t="str">
        <f t="shared" si="4"/>
        <v>AccessoriesHydration Packs</v>
      </c>
      <c r="T136" s="2">
        <f>MIN(Table1[[#This Row],[Quantity]:[Sum of Revenue]])</f>
        <v>3</v>
      </c>
      <c r="U136" s="2">
        <f>MAX(Table1[[#This Row],[Quantity]:[Sum of Revenue]])</f>
        <v>425</v>
      </c>
      <c r="V136" t="b">
        <f>AND(Table1[[#This Row],[Customer Gender]]="F",Table1[[#This Row],[Revenue]]&gt;50)</f>
        <v>1</v>
      </c>
      <c r="W136" t="b">
        <f>OR(Table1[[#This Row],[Customer Gender]]="F",Table1[[#This Row],[Revenue]]&gt;500)</f>
        <v>1</v>
      </c>
      <c r="X136" t="str">
        <f>IF(Table1[[#This Row],[Customer Gender]]="F","TRUE","FALSE")</f>
        <v>TRUE</v>
      </c>
      <c r="Y136" t="str" cm="1">
        <f t="array" ref="Y136">_xlfn.IFS(O136&gt;1000,"HIGH",O136&lt;1000,"LOW")</f>
        <v>LOW</v>
      </c>
      <c r="Z136" t="b">
        <f t="shared" si="5"/>
        <v>0</v>
      </c>
    </row>
    <row r="137" spans="1:26" x14ac:dyDescent="0.3">
      <c r="A137">
        <v>135</v>
      </c>
      <c r="B137" s="24">
        <v>42298</v>
      </c>
      <c r="C137">
        <v>2015</v>
      </c>
      <c r="D137" t="s">
        <v>28</v>
      </c>
      <c r="E137">
        <v>21</v>
      </c>
      <c r="F137" t="s">
        <v>92</v>
      </c>
      <c r="G137" t="s">
        <v>93</v>
      </c>
      <c r="H137" t="s">
        <v>100</v>
      </c>
      <c r="I137" t="s">
        <v>95</v>
      </c>
      <c r="J137" t="s">
        <v>106</v>
      </c>
      <c r="K137">
        <v>3</v>
      </c>
      <c r="L137">
        <v>238.33</v>
      </c>
      <c r="M137">
        <v>268</v>
      </c>
      <c r="N137">
        <v>715</v>
      </c>
      <c r="O137">
        <v>804</v>
      </c>
      <c r="P137">
        <v>135</v>
      </c>
      <c r="Q137">
        <v>804</v>
      </c>
      <c r="S137" s="2" t="str">
        <f t="shared" si="4"/>
        <v>AccessoriesHydration Packs</v>
      </c>
      <c r="T137" s="2">
        <f>MIN(Table1[[#This Row],[Quantity]:[Sum of Revenue]])</f>
        <v>3</v>
      </c>
      <c r="U137" s="2">
        <f>MAX(Table1[[#This Row],[Quantity]:[Sum of Revenue]])</f>
        <v>804</v>
      </c>
      <c r="V137" t="b">
        <f>AND(Table1[[#This Row],[Customer Gender]]="F",Table1[[#This Row],[Revenue]]&gt;50)</f>
        <v>1</v>
      </c>
      <c r="W137" t="b">
        <f>OR(Table1[[#This Row],[Customer Gender]]="F",Table1[[#This Row],[Revenue]]&gt;500)</f>
        <v>1</v>
      </c>
      <c r="X137" t="str">
        <f>IF(Table1[[#This Row],[Customer Gender]]="F","TRUE","FALSE")</f>
        <v>TRUE</v>
      </c>
      <c r="Y137" t="str" cm="1">
        <f t="array" ref="Y137">_xlfn.IFS(O137&gt;1000,"HIGH",O137&lt;1000,"LOW")</f>
        <v>LOW</v>
      </c>
      <c r="Z137" t="b">
        <f t="shared" si="5"/>
        <v>0</v>
      </c>
    </row>
    <row r="138" spans="1:26" x14ac:dyDescent="0.3">
      <c r="A138">
        <v>136</v>
      </c>
      <c r="B138" s="24">
        <v>42355</v>
      </c>
      <c r="C138">
        <v>2015</v>
      </c>
      <c r="D138" t="s">
        <v>30</v>
      </c>
      <c r="E138">
        <v>21</v>
      </c>
      <c r="F138" t="s">
        <v>92</v>
      </c>
      <c r="G138" t="s">
        <v>93</v>
      </c>
      <c r="H138" t="s">
        <v>100</v>
      </c>
      <c r="I138" t="s">
        <v>95</v>
      </c>
      <c r="J138" t="s">
        <v>106</v>
      </c>
      <c r="K138">
        <v>2</v>
      </c>
      <c r="L138">
        <v>302.5</v>
      </c>
      <c r="M138">
        <v>337.5</v>
      </c>
      <c r="N138">
        <v>605</v>
      </c>
      <c r="O138">
        <v>675</v>
      </c>
      <c r="P138">
        <v>136</v>
      </c>
      <c r="Q138">
        <v>675</v>
      </c>
      <c r="S138" s="2" t="str">
        <f t="shared" si="4"/>
        <v>AccessoriesHydration Packs</v>
      </c>
      <c r="T138" s="2">
        <f>MIN(Table1[[#This Row],[Quantity]:[Sum of Revenue]])</f>
        <v>2</v>
      </c>
      <c r="U138" s="2">
        <f>MAX(Table1[[#This Row],[Quantity]:[Sum of Revenue]])</f>
        <v>675</v>
      </c>
      <c r="V138" t="b">
        <f>AND(Table1[[#This Row],[Customer Gender]]="F",Table1[[#This Row],[Revenue]]&gt;50)</f>
        <v>1</v>
      </c>
      <c r="W138" t="b">
        <f>OR(Table1[[#This Row],[Customer Gender]]="F",Table1[[#This Row],[Revenue]]&gt;500)</f>
        <v>1</v>
      </c>
      <c r="X138" t="str">
        <f>IF(Table1[[#This Row],[Customer Gender]]="F","TRUE","FALSE")</f>
        <v>TRUE</v>
      </c>
      <c r="Y138" t="str" cm="1">
        <f t="array" ref="Y138">_xlfn.IFS(O138&gt;1000,"HIGH",O138&lt;1000,"LOW")</f>
        <v>LOW</v>
      </c>
      <c r="Z138" t="b">
        <f t="shared" si="5"/>
        <v>0</v>
      </c>
    </row>
    <row r="139" spans="1:26" x14ac:dyDescent="0.3">
      <c r="A139">
        <v>137</v>
      </c>
      <c r="B139" s="24">
        <v>42464</v>
      </c>
      <c r="C139">
        <v>2016</v>
      </c>
      <c r="D139" t="s">
        <v>22</v>
      </c>
      <c r="E139">
        <v>23</v>
      </c>
      <c r="F139" t="s">
        <v>102</v>
      </c>
      <c r="G139" t="s">
        <v>93</v>
      </c>
      <c r="H139" t="s">
        <v>100</v>
      </c>
      <c r="I139" t="s">
        <v>103</v>
      </c>
      <c r="J139" t="s">
        <v>104</v>
      </c>
      <c r="K139">
        <v>1</v>
      </c>
      <c r="L139">
        <v>769</v>
      </c>
      <c r="M139">
        <v>815</v>
      </c>
      <c r="N139">
        <v>769</v>
      </c>
      <c r="O139">
        <v>815</v>
      </c>
      <c r="P139">
        <v>137</v>
      </c>
      <c r="Q139">
        <v>815</v>
      </c>
      <c r="S139" s="2" t="str">
        <f t="shared" si="4"/>
        <v>BikesMountain Bikes</v>
      </c>
      <c r="T139" s="2">
        <f>MIN(Table1[[#This Row],[Quantity]:[Sum of Revenue]])</f>
        <v>1</v>
      </c>
      <c r="U139" s="2">
        <f>MAX(Table1[[#This Row],[Quantity]:[Sum of Revenue]])</f>
        <v>815</v>
      </c>
      <c r="V139" t="b">
        <f>AND(Table1[[#This Row],[Customer Gender]]="F",Table1[[#This Row],[Revenue]]&gt;50)</f>
        <v>0</v>
      </c>
      <c r="W139" t="b">
        <f>OR(Table1[[#This Row],[Customer Gender]]="F",Table1[[#This Row],[Revenue]]&gt;500)</f>
        <v>1</v>
      </c>
      <c r="X139" t="str">
        <f>IF(Table1[[#This Row],[Customer Gender]]="F","TRUE","FALSE")</f>
        <v>FALSE</v>
      </c>
      <c r="Y139" t="str" cm="1">
        <f t="array" ref="Y139">_xlfn.IFS(O139&gt;1000,"HIGH",O139&lt;1000,"LOW")</f>
        <v>LOW</v>
      </c>
      <c r="Z139" t="b">
        <f t="shared" si="5"/>
        <v>1</v>
      </c>
    </row>
    <row r="140" spans="1:26" x14ac:dyDescent="0.3">
      <c r="A140">
        <v>138</v>
      </c>
      <c r="B140" s="24">
        <v>42096</v>
      </c>
      <c r="C140">
        <v>2015</v>
      </c>
      <c r="D140" t="s">
        <v>22</v>
      </c>
      <c r="E140">
        <v>23</v>
      </c>
      <c r="F140" t="s">
        <v>102</v>
      </c>
      <c r="G140" t="s">
        <v>93</v>
      </c>
      <c r="H140" t="s">
        <v>100</v>
      </c>
      <c r="I140" t="s">
        <v>103</v>
      </c>
      <c r="J140" t="s">
        <v>104</v>
      </c>
      <c r="K140">
        <v>3</v>
      </c>
      <c r="L140">
        <v>683</v>
      </c>
      <c r="M140">
        <v>602.66666699999996</v>
      </c>
      <c r="N140">
        <v>2049</v>
      </c>
      <c r="O140">
        <v>1808</v>
      </c>
      <c r="P140">
        <v>138</v>
      </c>
      <c r="Q140">
        <v>1808</v>
      </c>
      <c r="S140" s="2" t="str">
        <f t="shared" si="4"/>
        <v>BikesMountain Bikes</v>
      </c>
      <c r="T140" s="2">
        <f>MIN(Table1[[#This Row],[Quantity]:[Sum of Revenue]])</f>
        <v>3</v>
      </c>
      <c r="U140" s="2">
        <f>MAX(Table1[[#This Row],[Quantity]:[Sum of Revenue]])</f>
        <v>2049</v>
      </c>
      <c r="V140" t="b">
        <f>AND(Table1[[#This Row],[Customer Gender]]="F",Table1[[#This Row],[Revenue]]&gt;50)</f>
        <v>0</v>
      </c>
      <c r="W140" t="b">
        <f>OR(Table1[[#This Row],[Customer Gender]]="F",Table1[[#This Row],[Revenue]]&gt;500)</f>
        <v>1</v>
      </c>
      <c r="X140" t="str">
        <f>IF(Table1[[#This Row],[Customer Gender]]="F","TRUE","FALSE")</f>
        <v>FALSE</v>
      </c>
      <c r="Y140" t="str" cm="1">
        <f t="array" ref="Y140">_xlfn.IFS(O140&gt;1000,"HIGH",O140&lt;1000,"LOW")</f>
        <v>HIGH</v>
      </c>
      <c r="Z140" t="b">
        <f t="shared" si="5"/>
        <v>1</v>
      </c>
    </row>
    <row r="141" spans="1:26" x14ac:dyDescent="0.3">
      <c r="A141">
        <v>139</v>
      </c>
      <c r="B141" s="24">
        <v>42238</v>
      </c>
      <c r="C141">
        <v>2015</v>
      </c>
      <c r="D141" t="s">
        <v>26</v>
      </c>
      <c r="E141">
        <v>23</v>
      </c>
      <c r="F141" t="s">
        <v>102</v>
      </c>
      <c r="G141" t="s">
        <v>93</v>
      </c>
      <c r="H141" t="s">
        <v>100</v>
      </c>
      <c r="I141" t="s">
        <v>103</v>
      </c>
      <c r="J141" t="s">
        <v>104</v>
      </c>
      <c r="K141">
        <v>1</v>
      </c>
      <c r="L141">
        <v>2295</v>
      </c>
      <c r="M141">
        <v>2297</v>
      </c>
      <c r="N141">
        <v>2295</v>
      </c>
      <c r="O141">
        <v>2297</v>
      </c>
      <c r="P141">
        <v>139</v>
      </c>
      <c r="Q141">
        <v>2297</v>
      </c>
      <c r="S141" s="2" t="str">
        <f t="shared" si="4"/>
        <v>BikesMountain Bikes</v>
      </c>
      <c r="T141" s="2">
        <f>MIN(Table1[[#This Row],[Quantity]:[Sum of Revenue]])</f>
        <v>1</v>
      </c>
      <c r="U141" s="2">
        <f>MAX(Table1[[#This Row],[Quantity]:[Sum of Revenue]])</f>
        <v>2297</v>
      </c>
      <c r="V141" t="b">
        <f>AND(Table1[[#This Row],[Customer Gender]]="F",Table1[[#This Row],[Revenue]]&gt;50)</f>
        <v>0</v>
      </c>
      <c r="W141" t="b">
        <f>OR(Table1[[#This Row],[Customer Gender]]="F",Table1[[#This Row],[Revenue]]&gt;500)</f>
        <v>1</v>
      </c>
      <c r="X141" t="str">
        <f>IF(Table1[[#This Row],[Customer Gender]]="F","TRUE","FALSE")</f>
        <v>FALSE</v>
      </c>
      <c r="Y141" t="str" cm="1">
        <f t="array" ref="Y141">_xlfn.IFS(O141&gt;1000,"HIGH",O141&lt;1000,"LOW")</f>
        <v>HIGH</v>
      </c>
      <c r="Z141" t="b">
        <f t="shared" si="5"/>
        <v>1</v>
      </c>
    </row>
    <row r="142" spans="1:26" x14ac:dyDescent="0.3">
      <c r="A142">
        <v>140</v>
      </c>
      <c r="B142" s="24">
        <v>42241</v>
      </c>
      <c r="C142">
        <v>2015</v>
      </c>
      <c r="D142" t="s">
        <v>26</v>
      </c>
      <c r="E142">
        <v>23</v>
      </c>
      <c r="F142" t="s">
        <v>102</v>
      </c>
      <c r="G142" t="s">
        <v>93</v>
      </c>
      <c r="H142" t="s">
        <v>100</v>
      </c>
      <c r="I142" t="s">
        <v>103</v>
      </c>
      <c r="J142" t="s">
        <v>104</v>
      </c>
      <c r="K142">
        <v>3</v>
      </c>
      <c r="L142">
        <v>773.33</v>
      </c>
      <c r="M142">
        <v>682</v>
      </c>
      <c r="N142">
        <v>2320</v>
      </c>
      <c r="O142">
        <v>2046</v>
      </c>
      <c r="P142">
        <v>140</v>
      </c>
      <c r="Q142">
        <v>2046</v>
      </c>
      <c r="S142" s="2" t="str">
        <f t="shared" si="4"/>
        <v>BikesMountain Bikes</v>
      </c>
      <c r="T142" s="2">
        <f>MIN(Table1[[#This Row],[Quantity]:[Sum of Revenue]])</f>
        <v>3</v>
      </c>
      <c r="U142" s="2">
        <f>MAX(Table1[[#This Row],[Quantity]:[Sum of Revenue]])</f>
        <v>2320</v>
      </c>
      <c r="V142" t="b">
        <f>AND(Table1[[#This Row],[Customer Gender]]="F",Table1[[#This Row],[Revenue]]&gt;50)</f>
        <v>0</v>
      </c>
      <c r="W142" t="b">
        <f>OR(Table1[[#This Row],[Customer Gender]]="F",Table1[[#This Row],[Revenue]]&gt;500)</f>
        <v>1</v>
      </c>
      <c r="X142" t="str">
        <f>IF(Table1[[#This Row],[Customer Gender]]="F","TRUE","FALSE")</f>
        <v>FALSE</v>
      </c>
      <c r="Y142" t="str" cm="1">
        <f t="array" ref="Y142">_xlfn.IFS(O142&gt;1000,"HIGH",O142&lt;1000,"LOW")</f>
        <v>HIGH</v>
      </c>
      <c r="Z142" t="b">
        <f t="shared" si="5"/>
        <v>1</v>
      </c>
    </row>
    <row r="143" spans="1:26" x14ac:dyDescent="0.3">
      <c r="A143">
        <v>141</v>
      </c>
      <c r="B143" s="24">
        <v>42503</v>
      </c>
      <c r="C143">
        <v>2016</v>
      </c>
      <c r="D143" t="s">
        <v>23</v>
      </c>
      <c r="E143">
        <v>24</v>
      </c>
      <c r="F143" t="s">
        <v>92</v>
      </c>
      <c r="G143" t="s">
        <v>93</v>
      </c>
      <c r="H143" t="s">
        <v>100</v>
      </c>
      <c r="I143" t="s">
        <v>97</v>
      </c>
      <c r="J143" t="s">
        <v>114</v>
      </c>
      <c r="K143">
        <v>1</v>
      </c>
      <c r="L143">
        <v>191</v>
      </c>
      <c r="M143">
        <v>237</v>
      </c>
      <c r="N143">
        <v>191</v>
      </c>
      <c r="O143">
        <v>237</v>
      </c>
      <c r="P143">
        <v>141</v>
      </c>
      <c r="Q143">
        <v>237</v>
      </c>
      <c r="S143" s="2" t="str">
        <f t="shared" si="4"/>
        <v>ClothingVests</v>
      </c>
      <c r="T143" s="2">
        <f>MIN(Table1[[#This Row],[Quantity]:[Sum of Revenue]])</f>
        <v>1</v>
      </c>
      <c r="U143" s="2">
        <f>MAX(Table1[[#This Row],[Quantity]:[Sum of Revenue]])</f>
        <v>237</v>
      </c>
      <c r="V143" t="b">
        <f>AND(Table1[[#This Row],[Customer Gender]]="F",Table1[[#This Row],[Revenue]]&gt;50)</f>
        <v>1</v>
      </c>
      <c r="W143" t="b">
        <f>OR(Table1[[#This Row],[Customer Gender]]="F",Table1[[#This Row],[Revenue]]&gt;500)</f>
        <v>1</v>
      </c>
      <c r="X143" t="str">
        <f>IF(Table1[[#This Row],[Customer Gender]]="F","TRUE","FALSE")</f>
        <v>TRUE</v>
      </c>
      <c r="Y143" t="str" cm="1">
        <f t="array" ref="Y143">_xlfn.IFS(O143&gt;1000,"HIGH",O143&lt;1000,"LOW")</f>
        <v>LOW</v>
      </c>
      <c r="Z143" t="b">
        <f t="shared" si="5"/>
        <v>0</v>
      </c>
    </row>
    <row r="144" spans="1:26" x14ac:dyDescent="0.3">
      <c r="A144">
        <v>142</v>
      </c>
      <c r="B144" s="24">
        <v>42286</v>
      </c>
      <c r="C144">
        <v>2015</v>
      </c>
      <c r="D144" t="s">
        <v>28</v>
      </c>
      <c r="E144">
        <v>24</v>
      </c>
      <c r="F144" t="s">
        <v>92</v>
      </c>
      <c r="G144" t="s">
        <v>93</v>
      </c>
      <c r="H144" t="s">
        <v>100</v>
      </c>
      <c r="I144" t="s">
        <v>97</v>
      </c>
      <c r="J144" t="s">
        <v>114</v>
      </c>
      <c r="K144">
        <v>2</v>
      </c>
      <c r="L144">
        <v>32</v>
      </c>
      <c r="M144">
        <v>29</v>
      </c>
      <c r="N144">
        <v>64</v>
      </c>
      <c r="O144">
        <v>58</v>
      </c>
      <c r="P144">
        <v>142</v>
      </c>
      <c r="Q144">
        <v>58</v>
      </c>
      <c r="S144" s="2" t="str">
        <f t="shared" si="4"/>
        <v>ClothingVests</v>
      </c>
      <c r="T144" s="2">
        <f>MIN(Table1[[#This Row],[Quantity]:[Sum of Revenue]])</f>
        <v>2</v>
      </c>
      <c r="U144" s="2">
        <f>MAX(Table1[[#This Row],[Quantity]:[Sum of Revenue]])</f>
        <v>142</v>
      </c>
      <c r="V144" t="b">
        <f>AND(Table1[[#This Row],[Customer Gender]]="F",Table1[[#This Row],[Revenue]]&gt;50)</f>
        <v>1</v>
      </c>
      <c r="W144" t="b">
        <f>OR(Table1[[#This Row],[Customer Gender]]="F",Table1[[#This Row],[Revenue]]&gt;500)</f>
        <v>1</v>
      </c>
      <c r="X144" t="str">
        <f>IF(Table1[[#This Row],[Customer Gender]]="F","TRUE","FALSE")</f>
        <v>TRUE</v>
      </c>
      <c r="Y144" t="str" cm="1">
        <f t="array" ref="Y144">_xlfn.IFS(O144&gt;1000,"HIGH",O144&lt;1000,"LOW")</f>
        <v>LOW</v>
      </c>
      <c r="Z144" t="b">
        <f t="shared" si="5"/>
        <v>0</v>
      </c>
    </row>
    <row r="145" spans="1:26" x14ac:dyDescent="0.3">
      <c r="A145">
        <v>143</v>
      </c>
      <c r="B145" s="24">
        <v>42334</v>
      </c>
      <c r="C145">
        <v>2015</v>
      </c>
      <c r="D145" t="s">
        <v>29</v>
      </c>
      <c r="E145">
        <v>24</v>
      </c>
      <c r="F145" t="s">
        <v>92</v>
      </c>
      <c r="G145" t="s">
        <v>93</v>
      </c>
      <c r="H145" t="s">
        <v>100</v>
      </c>
      <c r="I145" t="s">
        <v>97</v>
      </c>
      <c r="J145" t="s">
        <v>114</v>
      </c>
      <c r="K145">
        <v>3</v>
      </c>
      <c r="L145">
        <v>508</v>
      </c>
      <c r="M145">
        <v>575</v>
      </c>
      <c r="N145">
        <v>1524</v>
      </c>
      <c r="O145">
        <v>1725</v>
      </c>
      <c r="P145">
        <v>143</v>
      </c>
      <c r="Q145">
        <v>1725</v>
      </c>
      <c r="S145" s="2" t="str">
        <f t="shared" si="4"/>
        <v>ClothingVests</v>
      </c>
      <c r="T145" s="2">
        <f>MIN(Table1[[#This Row],[Quantity]:[Sum of Revenue]])</f>
        <v>3</v>
      </c>
      <c r="U145" s="2">
        <f>MAX(Table1[[#This Row],[Quantity]:[Sum of Revenue]])</f>
        <v>1725</v>
      </c>
      <c r="V145" t="b">
        <f>AND(Table1[[#This Row],[Customer Gender]]="F",Table1[[#This Row],[Revenue]]&gt;50)</f>
        <v>1</v>
      </c>
      <c r="W145" t="b">
        <f>OR(Table1[[#This Row],[Customer Gender]]="F",Table1[[#This Row],[Revenue]]&gt;500)</f>
        <v>1</v>
      </c>
      <c r="X145" t="str">
        <f>IF(Table1[[#This Row],[Customer Gender]]="F","TRUE","FALSE")</f>
        <v>TRUE</v>
      </c>
      <c r="Y145" t="str" cm="1">
        <f t="array" ref="Y145">_xlfn.IFS(O145&gt;1000,"HIGH",O145&lt;1000,"LOW")</f>
        <v>HIGH</v>
      </c>
      <c r="Z145" t="b">
        <f t="shared" si="5"/>
        <v>0</v>
      </c>
    </row>
    <row r="146" spans="1:26" x14ac:dyDescent="0.3">
      <c r="A146">
        <v>144</v>
      </c>
      <c r="B146" s="24">
        <v>42476</v>
      </c>
      <c r="C146">
        <v>2016</v>
      </c>
      <c r="D146" t="s">
        <v>22</v>
      </c>
      <c r="E146">
        <v>25</v>
      </c>
      <c r="F146" t="s">
        <v>92</v>
      </c>
      <c r="G146" t="s">
        <v>93</v>
      </c>
      <c r="H146" t="s">
        <v>94</v>
      </c>
      <c r="I146" t="s">
        <v>97</v>
      </c>
      <c r="J146" t="s">
        <v>110</v>
      </c>
      <c r="K146">
        <v>1</v>
      </c>
      <c r="L146">
        <v>207</v>
      </c>
      <c r="M146">
        <v>265</v>
      </c>
      <c r="N146">
        <v>207</v>
      </c>
      <c r="O146">
        <v>265</v>
      </c>
      <c r="P146">
        <v>144</v>
      </c>
      <c r="Q146">
        <v>265</v>
      </c>
      <c r="S146" s="2" t="str">
        <f t="shared" si="4"/>
        <v>ClothingSocks</v>
      </c>
      <c r="T146" s="2">
        <f>MIN(Table1[[#This Row],[Quantity]:[Sum of Revenue]])</f>
        <v>1</v>
      </c>
      <c r="U146" s="2">
        <f>MAX(Table1[[#This Row],[Quantity]:[Sum of Revenue]])</f>
        <v>265</v>
      </c>
      <c r="V146" t="b">
        <f>AND(Table1[[#This Row],[Customer Gender]]="F",Table1[[#This Row],[Revenue]]&gt;50)</f>
        <v>1</v>
      </c>
      <c r="W146" t="b">
        <f>OR(Table1[[#This Row],[Customer Gender]]="F",Table1[[#This Row],[Revenue]]&gt;500)</f>
        <v>1</v>
      </c>
      <c r="X146" t="str">
        <f>IF(Table1[[#This Row],[Customer Gender]]="F","TRUE","FALSE")</f>
        <v>TRUE</v>
      </c>
      <c r="Y146" t="str" cm="1">
        <f t="array" ref="Y146">_xlfn.IFS(O146&gt;1000,"HIGH",O146&lt;1000,"LOW")</f>
        <v>LOW</v>
      </c>
      <c r="Z146" t="b">
        <f t="shared" si="5"/>
        <v>0</v>
      </c>
    </row>
    <row r="147" spans="1:26" x14ac:dyDescent="0.3">
      <c r="A147">
        <v>145</v>
      </c>
      <c r="B147" s="24">
        <v>42456</v>
      </c>
      <c r="C147">
        <v>2016</v>
      </c>
      <c r="D147" t="s">
        <v>21</v>
      </c>
      <c r="E147">
        <v>30</v>
      </c>
      <c r="F147" t="s">
        <v>102</v>
      </c>
      <c r="G147" t="s">
        <v>93</v>
      </c>
      <c r="H147" t="s">
        <v>100</v>
      </c>
      <c r="I147" t="s">
        <v>95</v>
      </c>
      <c r="J147" t="s">
        <v>106</v>
      </c>
      <c r="K147">
        <v>1</v>
      </c>
      <c r="L147">
        <v>330</v>
      </c>
      <c r="M147">
        <v>413</v>
      </c>
      <c r="N147">
        <v>330</v>
      </c>
      <c r="O147">
        <v>413</v>
      </c>
      <c r="P147">
        <v>145</v>
      </c>
      <c r="Q147">
        <v>413</v>
      </c>
      <c r="S147" s="2" t="str">
        <f t="shared" si="4"/>
        <v>AccessoriesHydration Packs</v>
      </c>
      <c r="T147" s="2">
        <f>MIN(Table1[[#This Row],[Quantity]:[Sum of Revenue]])</f>
        <v>1</v>
      </c>
      <c r="U147" s="2">
        <f>MAX(Table1[[#This Row],[Quantity]:[Sum of Revenue]])</f>
        <v>413</v>
      </c>
      <c r="V147" t="b">
        <f>AND(Table1[[#This Row],[Customer Gender]]="F",Table1[[#This Row],[Revenue]]&gt;50)</f>
        <v>0</v>
      </c>
      <c r="W147" t="b">
        <f>OR(Table1[[#This Row],[Customer Gender]]="F",Table1[[#This Row],[Revenue]]&gt;500)</f>
        <v>0</v>
      </c>
      <c r="X147" t="str">
        <f>IF(Table1[[#This Row],[Customer Gender]]="F","TRUE","FALSE")</f>
        <v>FALSE</v>
      </c>
      <c r="Y147" t="str" cm="1">
        <f t="array" ref="Y147">_xlfn.IFS(O147&gt;1000,"HIGH",O147&lt;1000,"LOW")</f>
        <v>LOW</v>
      </c>
      <c r="Z147" t="b">
        <f t="shared" si="5"/>
        <v>1</v>
      </c>
    </row>
    <row r="148" spans="1:26" x14ac:dyDescent="0.3">
      <c r="A148">
        <v>146</v>
      </c>
      <c r="B148" s="24">
        <v>42205</v>
      </c>
      <c r="C148">
        <v>2015</v>
      </c>
      <c r="D148" t="s">
        <v>25</v>
      </c>
      <c r="E148">
        <v>30</v>
      </c>
      <c r="F148" t="s">
        <v>102</v>
      </c>
      <c r="G148" t="s">
        <v>93</v>
      </c>
      <c r="H148" t="s">
        <v>100</v>
      </c>
      <c r="I148" t="s">
        <v>95</v>
      </c>
      <c r="J148" t="s">
        <v>106</v>
      </c>
      <c r="K148">
        <v>2</v>
      </c>
      <c r="L148">
        <v>82.5</v>
      </c>
      <c r="M148">
        <v>88.5</v>
      </c>
      <c r="N148">
        <v>165</v>
      </c>
      <c r="O148">
        <v>177</v>
      </c>
      <c r="P148">
        <v>146</v>
      </c>
      <c r="Q148">
        <v>177</v>
      </c>
      <c r="S148" s="2" t="str">
        <f t="shared" si="4"/>
        <v>AccessoriesHydration Packs</v>
      </c>
      <c r="T148" s="2">
        <f>MIN(Table1[[#This Row],[Quantity]:[Sum of Revenue]])</f>
        <v>2</v>
      </c>
      <c r="U148" s="2">
        <f>MAX(Table1[[#This Row],[Quantity]:[Sum of Revenue]])</f>
        <v>177</v>
      </c>
      <c r="V148" t="b">
        <f>AND(Table1[[#This Row],[Customer Gender]]="F",Table1[[#This Row],[Revenue]]&gt;50)</f>
        <v>0</v>
      </c>
      <c r="W148" t="b">
        <f>OR(Table1[[#This Row],[Customer Gender]]="F",Table1[[#This Row],[Revenue]]&gt;500)</f>
        <v>0</v>
      </c>
      <c r="X148" t="str">
        <f>IF(Table1[[#This Row],[Customer Gender]]="F","TRUE","FALSE")</f>
        <v>FALSE</v>
      </c>
      <c r="Y148" t="str" cm="1">
        <f t="array" ref="Y148">_xlfn.IFS(O148&gt;1000,"HIGH",O148&lt;1000,"LOW")</f>
        <v>LOW</v>
      </c>
      <c r="Z148" t="b">
        <f t="shared" si="5"/>
        <v>1</v>
      </c>
    </row>
    <row r="149" spans="1:26" x14ac:dyDescent="0.3">
      <c r="A149">
        <v>147</v>
      </c>
      <c r="B149" s="24">
        <v>42313</v>
      </c>
      <c r="C149">
        <v>2015</v>
      </c>
      <c r="D149" t="s">
        <v>29</v>
      </c>
      <c r="E149">
        <v>30</v>
      </c>
      <c r="F149" t="s">
        <v>102</v>
      </c>
      <c r="G149" t="s">
        <v>93</v>
      </c>
      <c r="H149" t="s">
        <v>100</v>
      </c>
      <c r="I149" t="s">
        <v>95</v>
      </c>
      <c r="J149" t="s">
        <v>106</v>
      </c>
      <c r="K149">
        <v>2</v>
      </c>
      <c r="L149">
        <v>55</v>
      </c>
      <c r="M149">
        <v>63.5</v>
      </c>
      <c r="N149">
        <v>110</v>
      </c>
      <c r="O149">
        <v>127</v>
      </c>
      <c r="P149">
        <v>147</v>
      </c>
      <c r="Q149">
        <v>127</v>
      </c>
      <c r="S149" s="2" t="str">
        <f t="shared" si="4"/>
        <v>AccessoriesHydration Packs</v>
      </c>
      <c r="T149" s="2">
        <f>MIN(Table1[[#This Row],[Quantity]:[Sum of Revenue]])</f>
        <v>2</v>
      </c>
      <c r="U149" s="2">
        <f>MAX(Table1[[#This Row],[Quantity]:[Sum of Revenue]])</f>
        <v>147</v>
      </c>
      <c r="V149" t="b">
        <f>AND(Table1[[#This Row],[Customer Gender]]="F",Table1[[#This Row],[Revenue]]&gt;50)</f>
        <v>0</v>
      </c>
      <c r="W149" t="b">
        <f>OR(Table1[[#This Row],[Customer Gender]]="F",Table1[[#This Row],[Revenue]]&gt;500)</f>
        <v>0</v>
      </c>
      <c r="X149" t="str">
        <f>IF(Table1[[#This Row],[Customer Gender]]="F","TRUE","FALSE")</f>
        <v>FALSE</v>
      </c>
      <c r="Y149" t="str" cm="1">
        <f t="array" ref="Y149">_xlfn.IFS(O149&gt;1000,"HIGH",O149&lt;1000,"LOW")</f>
        <v>LOW</v>
      </c>
      <c r="Z149" t="b">
        <f t="shared" si="5"/>
        <v>1</v>
      </c>
    </row>
    <row r="150" spans="1:26" x14ac:dyDescent="0.3">
      <c r="A150">
        <v>148</v>
      </c>
      <c r="B150" s="24">
        <v>42457</v>
      </c>
      <c r="C150">
        <v>2016</v>
      </c>
      <c r="D150" t="s">
        <v>21</v>
      </c>
      <c r="E150">
        <v>55</v>
      </c>
      <c r="F150" t="s">
        <v>92</v>
      </c>
      <c r="G150" t="s">
        <v>93</v>
      </c>
      <c r="H150" t="s">
        <v>100</v>
      </c>
      <c r="I150" t="s">
        <v>97</v>
      </c>
      <c r="J150" t="s">
        <v>98</v>
      </c>
      <c r="K150">
        <v>2</v>
      </c>
      <c r="L150">
        <v>343</v>
      </c>
      <c r="M150">
        <v>359</v>
      </c>
      <c r="N150">
        <v>686</v>
      </c>
      <c r="O150">
        <v>718</v>
      </c>
      <c r="P150">
        <v>148</v>
      </c>
      <c r="Q150">
        <v>718</v>
      </c>
      <c r="S150" s="2" t="str">
        <f t="shared" si="4"/>
        <v>ClothingGloves</v>
      </c>
      <c r="T150" s="2">
        <f>MIN(Table1[[#This Row],[Quantity]:[Sum of Revenue]])</f>
        <v>2</v>
      </c>
      <c r="U150" s="2">
        <f>MAX(Table1[[#This Row],[Quantity]:[Sum of Revenue]])</f>
        <v>718</v>
      </c>
      <c r="V150" t="b">
        <f>AND(Table1[[#This Row],[Customer Gender]]="F",Table1[[#This Row],[Revenue]]&gt;50)</f>
        <v>1</v>
      </c>
      <c r="W150" t="b">
        <f>OR(Table1[[#This Row],[Customer Gender]]="F",Table1[[#This Row],[Revenue]]&gt;500)</f>
        <v>1</v>
      </c>
      <c r="X150" t="str">
        <f>IF(Table1[[#This Row],[Customer Gender]]="F","TRUE","FALSE")</f>
        <v>TRUE</v>
      </c>
      <c r="Y150" t="str" cm="1">
        <f t="array" ref="Y150">_xlfn.IFS(O150&gt;1000,"HIGH",O150&lt;1000,"LOW")</f>
        <v>LOW</v>
      </c>
      <c r="Z150" t="b">
        <f t="shared" si="5"/>
        <v>0</v>
      </c>
    </row>
    <row r="151" spans="1:26" x14ac:dyDescent="0.3">
      <c r="A151">
        <v>149</v>
      </c>
      <c r="B151" s="24">
        <v>42374</v>
      </c>
      <c r="C151">
        <v>2016</v>
      </c>
      <c r="D151" t="s">
        <v>19</v>
      </c>
      <c r="E151">
        <v>53</v>
      </c>
      <c r="F151" t="s">
        <v>92</v>
      </c>
      <c r="G151" t="s">
        <v>93</v>
      </c>
      <c r="H151" t="s">
        <v>94</v>
      </c>
      <c r="I151" t="s">
        <v>95</v>
      </c>
      <c r="J151" t="s">
        <v>96</v>
      </c>
      <c r="K151">
        <v>1</v>
      </c>
      <c r="L151">
        <v>210</v>
      </c>
      <c r="M151">
        <v>271</v>
      </c>
      <c r="N151">
        <v>210</v>
      </c>
      <c r="O151">
        <v>271</v>
      </c>
      <c r="P151">
        <v>149</v>
      </c>
      <c r="Q151">
        <v>271</v>
      </c>
      <c r="S151" s="2" t="str">
        <f t="shared" si="4"/>
        <v>AccessoriesTires and Tubes</v>
      </c>
      <c r="T151" s="2">
        <f>MIN(Table1[[#This Row],[Quantity]:[Sum of Revenue]])</f>
        <v>1</v>
      </c>
      <c r="U151" s="2">
        <f>MAX(Table1[[#This Row],[Quantity]:[Sum of Revenue]])</f>
        <v>271</v>
      </c>
      <c r="V151" t="b">
        <f>AND(Table1[[#This Row],[Customer Gender]]="F",Table1[[#This Row],[Revenue]]&gt;50)</f>
        <v>1</v>
      </c>
      <c r="W151" t="b">
        <f>OR(Table1[[#This Row],[Customer Gender]]="F",Table1[[#This Row],[Revenue]]&gt;500)</f>
        <v>1</v>
      </c>
      <c r="X151" t="str">
        <f>IF(Table1[[#This Row],[Customer Gender]]="F","TRUE","FALSE")</f>
        <v>TRUE</v>
      </c>
      <c r="Y151" t="str" cm="1">
        <f t="array" ref="Y151">_xlfn.IFS(O151&gt;1000,"HIGH",O151&lt;1000,"LOW")</f>
        <v>LOW</v>
      </c>
      <c r="Z151" t="b">
        <f t="shared" si="5"/>
        <v>0</v>
      </c>
    </row>
    <row r="152" spans="1:26" x14ac:dyDescent="0.3">
      <c r="A152">
        <v>150</v>
      </c>
      <c r="B152" s="24">
        <v>42407</v>
      </c>
      <c r="C152">
        <v>2016</v>
      </c>
      <c r="D152" t="s">
        <v>20</v>
      </c>
      <c r="E152">
        <v>53</v>
      </c>
      <c r="F152" t="s">
        <v>92</v>
      </c>
      <c r="G152" t="s">
        <v>93</v>
      </c>
      <c r="H152" t="s">
        <v>94</v>
      </c>
      <c r="I152" t="s">
        <v>95</v>
      </c>
      <c r="J152" t="s">
        <v>96</v>
      </c>
      <c r="K152">
        <v>2</v>
      </c>
      <c r="L152">
        <v>35</v>
      </c>
      <c r="M152">
        <v>45.5</v>
      </c>
      <c r="N152">
        <v>70</v>
      </c>
      <c r="O152">
        <v>91</v>
      </c>
      <c r="P152">
        <v>150</v>
      </c>
      <c r="Q152">
        <v>91</v>
      </c>
      <c r="S152" s="2" t="str">
        <f t="shared" si="4"/>
        <v>AccessoriesTires and Tubes</v>
      </c>
      <c r="T152" s="2">
        <f>MIN(Table1[[#This Row],[Quantity]:[Sum of Revenue]])</f>
        <v>2</v>
      </c>
      <c r="U152" s="2">
        <f>MAX(Table1[[#This Row],[Quantity]:[Sum of Revenue]])</f>
        <v>150</v>
      </c>
      <c r="V152" t="b">
        <f>AND(Table1[[#This Row],[Customer Gender]]="F",Table1[[#This Row],[Revenue]]&gt;50)</f>
        <v>1</v>
      </c>
      <c r="W152" t="b">
        <f>OR(Table1[[#This Row],[Customer Gender]]="F",Table1[[#This Row],[Revenue]]&gt;500)</f>
        <v>1</v>
      </c>
      <c r="X152" t="str">
        <f>IF(Table1[[#This Row],[Customer Gender]]="F","TRUE","FALSE")</f>
        <v>TRUE</v>
      </c>
      <c r="Y152" t="str" cm="1">
        <f t="array" ref="Y152">_xlfn.IFS(O152&gt;1000,"HIGH",O152&lt;1000,"LOW")</f>
        <v>LOW</v>
      </c>
      <c r="Z152" t="b">
        <f t="shared" si="5"/>
        <v>0</v>
      </c>
    </row>
    <row r="153" spans="1:26" x14ac:dyDescent="0.3">
      <c r="A153">
        <v>151</v>
      </c>
      <c r="B153" s="24">
        <v>42407</v>
      </c>
      <c r="C153">
        <v>2016</v>
      </c>
      <c r="D153" t="s">
        <v>20</v>
      </c>
      <c r="E153">
        <v>53</v>
      </c>
      <c r="F153" t="s">
        <v>92</v>
      </c>
      <c r="G153" t="s">
        <v>93</v>
      </c>
      <c r="H153" t="s">
        <v>94</v>
      </c>
      <c r="I153" t="s">
        <v>95</v>
      </c>
      <c r="J153" t="s">
        <v>96</v>
      </c>
      <c r="K153">
        <v>2</v>
      </c>
      <c r="L153">
        <v>20</v>
      </c>
      <c r="M153">
        <v>23.5</v>
      </c>
      <c r="N153">
        <v>40</v>
      </c>
      <c r="O153">
        <v>47</v>
      </c>
      <c r="P153">
        <v>151</v>
      </c>
      <c r="Q153">
        <v>47</v>
      </c>
      <c r="S153" s="2" t="str">
        <f t="shared" si="4"/>
        <v>AccessoriesTires and Tubes</v>
      </c>
      <c r="T153" s="2">
        <f>MIN(Table1[[#This Row],[Quantity]:[Sum of Revenue]])</f>
        <v>2</v>
      </c>
      <c r="U153" s="2">
        <f>MAX(Table1[[#This Row],[Quantity]:[Sum of Revenue]])</f>
        <v>151</v>
      </c>
      <c r="V153" t="b">
        <f>AND(Table1[[#This Row],[Customer Gender]]="F",Table1[[#This Row],[Revenue]]&gt;50)</f>
        <v>0</v>
      </c>
      <c r="W153" t="b">
        <f>OR(Table1[[#This Row],[Customer Gender]]="F",Table1[[#This Row],[Revenue]]&gt;500)</f>
        <v>1</v>
      </c>
      <c r="X153" t="str">
        <f>IF(Table1[[#This Row],[Customer Gender]]="F","TRUE","FALSE")</f>
        <v>TRUE</v>
      </c>
      <c r="Y153" t="str" cm="1">
        <f t="array" ref="Y153">_xlfn.IFS(O153&gt;1000,"HIGH",O153&lt;1000,"LOW")</f>
        <v>LOW</v>
      </c>
      <c r="Z153" t="b">
        <f t="shared" si="5"/>
        <v>0</v>
      </c>
    </row>
    <row r="154" spans="1:26" x14ac:dyDescent="0.3">
      <c r="A154">
        <v>152</v>
      </c>
      <c r="B154" s="24">
        <v>42430</v>
      </c>
      <c r="C154">
        <v>2016</v>
      </c>
      <c r="D154" t="s">
        <v>21</v>
      </c>
      <c r="E154">
        <v>53</v>
      </c>
      <c r="F154" t="s">
        <v>92</v>
      </c>
      <c r="G154" t="s">
        <v>93</v>
      </c>
      <c r="H154" t="s">
        <v>94</v>
      </c>
      <c r="I154" t="s">
        <v>95</v>
      </c>
      <c r="J154" t="s">
        <v>96</v>
      </c>
      <c r="K154">
        <v>3</v>
      </c>
      <c r="L154">
        <v>20</v>
      </c>
      <c r="M154">
        <v>22</v>
      </c>
      <c r="N154">
        <v>60</v>
      </c>
      <c r="O154">
        <v>66</v>
      </c>
      <c r="P154">
        <v>152</v>
      </c>
      <c r="Q154">
        <v>66</v>
      </c>
      <c r="S154" s="2" t="str">
        <f t="shared" si="4"/>
        <v>AccessoriesTires and Tubes</v>
      </c>
      <c r="T154" s="2">
        <f>MIN(Table1[[#This Row],[Quantity]:[Sum of Revenue]])</f>
        <v>3</v>
      </c>
      <c r="U154" s="2">
        <f>MAX(Table1[[#This Row],[Quantity]:[Sum of Revenue]])</f>
        <v>152</v>
      </c>
      <c r="V154" t="b">
        <f>AND(Table1[[#This Row],[Customer Gender]]="F",Table1[[#This Row],[Revenue]]&gt;50)</f>
        <v>1</v>
      </c>
      <c r="W154" t="b">
        <f>OR(Table1[[#This Row],[Customer Gender]]="F",Table1[[#This Row],[Revenue]]&gt;500)</f>
        <v>1</v>
      </c>
      <c r="X154" t="str">
        <f>IF(Table1[[#This Row],[Customer Gender]]="F","TRUE","FALSE")</f>
        <v>TRUE</v>
      </c>
      <c r="Y154" t="str" cm="1">
        <f t="array" ref="Y154">_xlfn.IFS(O154&gt;1000,"HIGH",O154&lt;1000,"LOW")</f>
        <v>LOW</v>
      </c>
      <c r="Z154" t="b">
        <f t="shared" si="5"/>
        <v>0</v>
      </c>
    </row>
    <row r="155" spans="1:26" x14ac:dyDescent="0.3">
      <c r="A155">
        <v>153</v>
      </c>
      <c r="B155" s="24">
        <v>42430</v>
      </c>
      <c r="C155">
        <v>2016</v>
      </c>
      <c r="D155" t="s">
        <v>21</v>
      </c>
      <c r="E155">
        <v>53</v>
      </c>
      <c r="F155" t="s">
        <v>92</v>
      </c>
      <c r="G155" t="s">
        <v>93</v>
      </c>
      <c r="H155" t="s">
        <v>94</v>
      </c>
      <c r="I155" t="s">
        <v>95</v>
      </c>
      <c r="J155" t="s">
        <v>96</v>
      </c>
      <c r="K155">
        <v>2</v>
      </c>
      <c r="L155">
        <v>385</v>
      </c>
      <c r="M155">
        <v>495.5</v>
      </c>
      <c r="N155">
        <v>770</v>
      </c>
      <c r="O155">
        <v>991</v>
      </c>
      <c r="P155">
        <v>153</v>
      </c>
      <c r="Q155">
        <v>991</v>
      </c>
      <c r="S155" s="2" t="str">
        <f t="shared" si="4"/>
        <v>AccessoriesTires and Tubes</v>
      </c>
      <c r="T155" s="2">
        <f>MIN(Table1[[#This Row],[Quantity]:[Sum of Revenue]])</f>
        <v>2</v>
      </c>
      <c r="U155" s="2">
        <f>MAX(Table1[[#This Row],[Quantity]:[Sum of Revenue]])</f>
        <v>991</v>
      </c>
      <c r="V155" t="b">
        <f>AND(Table1[[#This Row],[Customer Gender]]="F",Table1[[#This Row],[Revenue]]&gt;50)</f>
        <v>1</v>
      </c>
      <c r="W155" t="b">
        <f>OR(Table1[[#This Row],[Customer Gender]]="F",Table1[[#This Row],[Revenue]]&gt;500)</f>
        <v>1</v>
      </c>
      <c r="X155" t="str">
        <f>IF(Table1[[#This Row],[Customer Gender]]="F","TRUE","FALSE")</f>
        <v>TRUE</v>
      </c>
      <c r="Y155" t="str" cm="1">
        <f t="array" ref="Y155">_xlfn.IFS(O155&gt;1000,"HIGH",O155&lt;1000,"LOW")</f>
        <v>LOW</v>
      </c>
      <c r="Z155" t="b">
        <f t="shared" si="5"/>
        <v>0</v>
      </c>
    </row>
    <row r="156" spans="1:26" x14ac:dyDescent="0.3">
      <c r="A156">
        <v>154</v>
      </c>
      <c r="B156" s="24">
        <v>42430</v>
      </c>
      <c r="C156">
        <v>2016</v>
      </c>
      <c r="D156" t="s">
        <v>21</v>
      </c>
      <c r="E156">
        <v>53</v>
      </c>
      <c r="F156" t="s">
        <v>92</v>
      </c>
      <c r="G156" t="s">
        <v>93</v>
      </c>
      <c r="H156" t="s">
        <v>94</v>
      </c>
      <c r="I156" t="s">
        <v>95</v>
      </c>
      <c r="J156" t="s">
        <v>96</v>
      </c>
      <c r="K156">
        <v>3</v>
      </c>
      <c r="L156">
        <v>5.33</v>
      </c>
      <c r="M156">
        <v>7.6666670000000003</v>
      </c>
      <c r="N156">
        <v>16</v>
      </c>
      <c r="O156">
        <v>23</v>
      </c>
      <c r="P156">
        <v>154</v>
      </c>
      <c r="Q156">
        <v>23</v>
      </c>
      <c r="S156" s="2" t="str">
        <f t="shared" si="4"/>
        <v>AccessoriesTires and Tubes</v>
      </c>
      <c r="T156" s="2">
        <f>MIN(Table1[[#This Row],[Quantity]:[Sum of Revenue]])</f>
        <v>3</v>
      </c>
      <c r="U156" s="2">
        <f>MAX(Table1[[#This Row],[Quantity]:[Sum of Revenue]])</f>
        <v>154</v>
      </c>
      <c r="V156" t="b">
        <f>AND(Table1[[#This Row],[Customer Gender]]="F",Table1[[#This Row],[Revenue]]&gt;50)</f>
        <v>0</v>
      </c>
      <c r="W156" t="b">
        <f>OR(Table1[[#This Row],[Customer Gender]]="F",Table1[[#This Row],[Revenue]]&gt;500)</f>
        <v>1</v>
      </c>
      <c r="X156" t="str">
        <f>IF(Table1[[#This Row],[Customer Gender]]="F","TRUE","FALSE")</f>
        <v>TRUE</v>
      </c>
      <c r="Y156" t="str" cm="1">
        <f t="array" ref="Y156">_xlfn.IFS(O156&gt;1000,"HIGH",O156&lt;1000,"LOW")</f>
        <v>LOW</v>
      </c>
      <c r="Z156" t="b">
        <f t="shared" si="5"/>
        <v>0</v>
      </c>
    </row>
    <row r="157" spans="1:26" x14ac:dyDescent="0.3">
      <c r="A157">
        <v>155</v>
      </c>
      <c r="B157" s="24">
        <v>42559</v>
      </c>
      <c r="C157">
        <v>2016</v>
      </c>
      <c r="D157" t="s">
        <v>25</v>
      </c>
      <c r="E157">
        <v>53</v>
      </c>
      <c r="F157" t="s">
        <v>92</v>
      </c>
      <c r="G157" t="s">
        <v>93</v>
      </c>
      <c r="H157" t="s">
        <v>94</v>
      </c>
      <c r="I157" t="s">
        <v>95</v>
      </c>
      <c r="J157" t="s">
        <v>96</v>
      </c>
      <c r="K157">
        <v>2</v>
      </c>
      <c r="L157">
        <v>58</v>
      </c>
      <c r="M157">
        <v>65</v>
      </c>
      <c r="N157">
        <v>116</v>
      </c>
      <c r="O157">
        <v>130</v>
      </c>
      <c r="P157">
        <v>155</v>
      </c>
      <c r="Q157">
        <v>130</v>
      </c>
      <c r="S157" s="2" t="str">
        <f t="shared" si="4"/>
        <v>AccessoriesTires and Tubes</v>
      </c>
      <c r="T157" s="2">
        <f>MIN(Table1[[#This Row],[Quantity]:[Sum of Revenue]])</f>
        <v>2</v>
      </c>
      <c r="U157" s="2">
        <f>MAX(Table1[[#This Row],[Quantity]:[Sum of Revenue]])</f>
        <v>155</v>
      </c>
      <c r="V157" t="b">
        <f>AND(Table1[[#This Row],[Customer Gender]]="F",Table1[[#This Row],[Revenue]]&gt;50)</f>
        <v>1</v>
      </c>
      <c r="W157" t="b">
        <f>OR(Table1[[#This Row],[Customer Gender]]="F",Table1[[#This Row],[Revenue]]&gt;500)</f>
        <v>1</v>
      </c>
      <c r="X157" t="str">
        <f>IF(Table1[[#This Row],[Customer Gender]]="F","TRUE","FALSE")</f>
        <v>TRUE</v>
      </c>
      <c r="Y157" t="str" cm="1">
        <f t="array" ref="Y157">_xlfn.IFS(O157&gt;1000,"HIGH",O157&lt;1000,"LOW")</f>
        <v>LOW</v>
      </c>
      <c r="Z157" t="b">
        <f t="shared" si="5"/>
        <v>0</v>
      </c>
    </row>
    <row r="158" spans="1:26" x14ac:dyDescent="0.3">
      <c r="A158">
        <v>156</v>
      </c>
      <c r="B158" s="24">
        <v>42559</v>
      </c>
      <c r="C158">
        <v>2016</v>
      </c>
      <c r="D158" t="s">
        <v>25</v>
      </c>
      <c r="E158">
        <v>53</v>
      </c>
      <c r="F158" t="s">
        <v>92</v>
      </c>
      <c r="G158" t="s">
        <v>93</v>
      </c>
      <c r="H158" t="s">
        <v>94</v>
      </c>
      <c r="I158" t="s">
        <v>95</v>
      </c>
      <c r="J158" t="s">
        <v>99</v>
      </c>
      <c r="K158">
        <v>2</v>
      </c>
      <c r="L158">
        <v>455</v>
      </c>
      <c r="M158">
        <v>578</v>
      </c>
      <c r="N158">
        <v>910</v>
      </c>
      <c r="O158">
        <v>1156</v>
      </c>
      <c r="P158">
        <v>156</v>
      </c>
      <c r="Q158">
        <v>1156</v>
      </c>
      <c r="S158" s="2" t="str">
        <f t="shared" si="4"/>
        <v>AccessoriesHelmets</v>
      </c>
      <c r="T158" s="2">
        <f>MIN(Table1[[#This Row],[Quantity]:[Sum of Revenue]])</f>
        <v>2</v>
      </c>
      <c r="U158" s="2">
        <f>MAX(Table1[[#This Row],[Quantity]:[Sum of Revenue]])</f>
        <v>1156</v>
      </c>
      <c r="V158" t="b">
        <f>AND(Table1[[#This Row],[Customer Gender]]="F",Table1[[#This Row],[Revenue]]&gt;50)</f>
        <v>1</v>
      </c>
      <c r="W158" t="b">
        <f>OR(Table1[[#This Row],[Customer Gender]]="F",Table1[[#This Row],[Revenue]]&gt;500)</f>
        <v>1</v>
      </c>
      <c r="X158" t="str">
        <f>IF(Table1[[#This Row],[Customer Gender]]="F","TRUE","FALSE")</f>
        <v>TRUE</v>
      </c>
      <c r="Y158" t="str" cm="1">
        <f t="array" ref="Y158">_xlfn.IFS(O158&gt;1000,"HIGH",O158&lt;1000,"LOW")</f>
        <v>HIGH</v>
      </c>
      <c r="Z158" t="b">
        <f t="shared" si="5"/>
        <v>0</v>
      </c>
    </row>
    <row r="159" spans="1:26" x14ac:dyDescent="0.3">
      <c r="A159">
        <v>157</v>
      </c>
      <c r="B159" s="24">
        <v>42571</v>
      </c>
      <c r="C159">
        <v>2016</v>
      </c>
      <c r="D159" t="s">
        <v>25</v>
      </c>
      <c r="E159">
        <v>53</v>
      </c>
      <c r="F159" t="s">
        <v>92</v>
      </c>
      <c r="G159" t="s">
        <v>93</v>
      </c>
      <c r="H159" t="s">
        <v>94</v>
      </c>
      <c r="I159" t="s">
        <v>95</v>
      </c>
      <c r="J159" t="s">
        <v>96</v>
      </c>
      <c r="K159">
        <v>2</v>
      </c>
      <c r="L159">
        <v>30</v>
      </c>
      <c r="M159">
        <v>36</v>
      </c>
      <c r="N159">
        <v>60</v>
      </c>
      <c r="O159">
        <v>72</v>
      </c>
      <c r="P159">
        <v>157</v>
      </c>
      <c r="Q159">
        <v>72</v>
      </c>
      <c r="S159" s="2" t="str">
        <f t="shared" si="4"/>
        <v>AccessoriesTires and Tubes</v>
      </c>
      <c r="T159" s="2">
        <f>MIN(Table1[[#This Row],[Quantity]:[Sum of Revenue]])</f>
        <v>2</v>
      </c>
      <c r="U159" s="2">
        <f>MAX(Table1[[#This Row],[Quantity]:[Sum of Revenue]])</f>
        <v>157</v>
      </c>
      <c r="V159" t="b">
        <f>AND(Table1[[#This Row],[Customer Gender]]="F",Table1[[#This Row],[Revenue]]&gt;50)</f>
        <v>1</v>
      </c>
      <c r="W159" t="b">
        <f>OR(Table1[[#This Row],[Customer Gender]]="F",Table1[[#This Row],[Revenue]]&gt;500)</f>
        <v>1</v>
      </c>
      <c r="X159" t="str">
        <f>IF(Table1[[#This Row],[Customer Gender]]="F","TRUE","FALSE")</f>
        <v>TRUE</v>
      </c>
      <c r="Y159" t="str" cm="1">
        <f t="array" ref="Y159">_xlfn.IFS(O159&gt;1000,"HIGH",O159&lt;1000,"LOW")</f>
        <v>LOW</v>
      </c>
      <c r="Z159" t="b">
        <f t="shared" si="5"/>
        <v>0</v>
      </c>
    </row>
    <row r="160" spans="1:26" x14ac:dyDescent="0.3">
      <c r="A160">
        <v>158</v>
      </c>
      <c r="B160" s="24">
        <v>42571</v>
      </c>
      <c r="C160">
        <v>2016</v>
      </c>
      <c r="D160" t="s">
        <v>25</v>
      </c>
      <c r="E160">
        <v>53</v>
      </c>
      <c r="F160" t="s">
        <v>92</v>
      </c>
      <c r="G160" t="s">
        <v>93</v>
      </c>
      <c r="H160" t="s">
        <v>94</v>
      </c>
      <c r="I160" t="s">
        <v>95</v>
      </c>
      <c r="J160" t="s">
        <v>96</v>
      </c>
      <c r="K160">
        <v>3</v>
      </c>
      <c r="L160">
        <v>12.33</v>
      </c>
      <c r="M160">
        <v>15.666667</v>
      </c>
      <c r="N160">
        <v>37</v>
      </c>
      <c r="O160">
        <v>47</v>
      </c>
      <c r="P160">
        <v>158</v>
      </c>
      <c r="Q160">
        <v>47</v>
      </c>
      <c r="S160" s="2" t="str">
        <f t="shared" si="4"/>
        <v>AccessoriesTires and Tubes</v>
      </c>
      <c r="T160" s="2">
        <f>MIN(Table1[[#This Row],[Quantity]:[Sum of Revenue]])</f>
        <v>3</v>
      </c>
      <c r="U160" s="2">
        <f>MAX(Table1[[#This Row],[Quantity]:[Sum of Revenue]])</f>
        <v>158</v>
      </c>
      <c r="V160" t="b">
        <f>AND(Table1[[#This Row],[Customer Gender]]="F",Table1[[#This Row],[Revenue]]&gt;50)</f>
        <v>0</v>
      </c>
      <c r="W160" t="b">
        <f>OR(Table1[[#This Row],[Customer Gender]]="F",Table1[[#This Row],[Revenue]]&gt;500)</f>
        <v>1</v>
      </c>
      <c r="X160" t="str">
        <f>IF(Table1[[#This Row],[Customer Gender]]="F","TRUE","FALSE")</f>
        <v>TRUE</v>
      </c>
      <c r="Y160" t="str" cm="1">
        <f t="array" ref="Y160">_xlfn.IFS(O160&gt;1000,"HIGH",O160&lt;1000,"LOW")</f>
        <v>LOW</v>
      </c>
      <c r="Z160" t="b">
        <f t="shared" si="5"/>
        <v>0</v>
      </c>
    </row>
    <row r="161" spans="1:26" x14ac:dyDescent="0.3">
      <c r="A161">
        <v>159</v>
      </c>
      <c r="B161" s="24">
        <v>42260</v>
      </c>
      <c r="C161">
        <v>2015</v>
      </c>
      <c r="D161" t="s">
        <v>27</v>
      </c>
      <c r="E161">
        <v>53</v>
      </c>
      <c r="F161" t="s">
        <v>92</v>
      </c>
      <c r="G161" t="s">
        <v>93</v>
      </c>
      <c r="H161" t="s">
        <v>94</v>
      </c>
      <c r="I161" t="s">
        <v>95</v>
      </c>
      <c r="J161" t="s">
        <v>96</v>
      </c>
      <c r="K161">
        <v>1</v>
      </c>
      <c r="L161">
        <v>420</v>
      </c>
      <c r="M161">
        <v>442</v>
      </c>
      <c r="N161">
        <v>420</v>
      </c>
      <c r="O161">
        <v>442</v>
      </c>
      <c r="P161">
        <v>159</v>
      </c>
      <c r="Q161">
        <v>442</v>
      </c>
      <c r="S161" s="2" t="str">
        <f t="shared" si="4"/>
        <v>AccessoriesTires and Tubes</v>
      </c>
      <c r="T161" s="2">
        <f>MIN(Table1[[#This Row],[Quantity]:[Sum of Revenue]])</f>
        <v>1</v>
      </c>
      <c r="U161" s="2">
        <f>MAX(Table1[[#This Row],[Quantity]:[Sum of Revenue]])</f>
        <v>442</v>
      </c>
      <c r="V161" t="b">
        <f>AND(Table1[[#This Row],[Customer Gender]]="F",Table1[[#This Row],[Revenue]]&gt;50)</f>
        <v>1</v>
      </c>
      <c r="W161" t="b">
        <f>OR(Table1[[#This Row],[Customer Gender]]="F",Table1[[#This Row],[Revenue]]&gt;500)</f>
        <v>1</v>
      </c>
      <c r="X161" t="str">
        <f>IF(Table1[[#This Row],[Customer Gender]]="F","TRUE","FALSE")</f>
        <v>TRUE</v>
      </c>
      <c r="Y161" t="str" cm="1">
        <f t="array" ref="Y161">_xlfn.IFS(O161&gt;1000,"HIGH",O161&lt;1000,"LOW")</f>
        <v>LOW</v>
      </c>
      <c r="Z161" t="b">
        <f t="shared" si="5"/>
        <v>0</v>
      </c>
    </row>
    <row r="162" spans="1:26" x14ac:dyDescent="0.3">
      <c r="A162">
        <v>160</v>
      </c>
      <c r="B162" s="24">
        <v>42282</v>
      </c>
      <c r="C162">
        <v>2015</v>
      </c>
      <c r="D162" t="s">
        <v>28</v>
      </c>
      <c r="E162">
        <v>53</v>
      </c>
      <c r="F162" t="s">
        <v>92</v>
      </c>
      <c r="G162" t="s">
        <v>93</v>
      </c>
      <c r="H162" t="s">
        <v>94</v>
      </c>
      <c r="I162" t="s">
        <v>95</v>
      </c>
      <c r="J162" t="s">
        <v>96</v>
      </c>
      <c r="K162">
        <v>1</v>
      </c>
      <c r="L162">
        <v>52</v>
      </c>
      <c r="M162">
        <v>59</v>
      </c>
      <c r="N162">
        <v>52</v>
      </c>
      <c r="O162">
        <v>59</v>
      </c>
      <c r="P162">
        <v>160</v>
      </c>
      <c r="Q162">
        <v>59</v>
      </c>
      <c r="S162" s="2" t="str">
        <f t="shared" si="4"/>
        <v>AccessoriesTires and Tubes</v>
      </c>
      <c r="T162" s="2">
        <f>MIN(Table1[[#This Row],[Quantity]:[Sum of Revenue]])</f>
        <v>1</v>
      </c>
      <c r="U162" s="2">
        <f>MAX(Table1[[#This Row],[Quantity]:[Sum of Revenue]])</f>
        <v>160</v>
      </c>
      <c r="V162" t="b">
        <f>AND(Table1[[#This Row],[Customer Gender]]="F",Table1[[#This Row],[Revenue]]&gt;50)</f>
        <v>1</v>
      </c>
      <c r="W162" t="b">
        <f>OR(Table1[[#This Row],[Customer Gender]]="F",Table1[[#This Row],[Revenue]]&gt;500)</f>
        <v>1</v>
      </c>
      <c r="X162" t="str">
        <f>IF(Table1[[#This Row],[Customer Gender]]="F","TRUE","FALSE")</f>
        <v>TRUE</v>
      </c>
      <c r="Y162" t="str" cm="1">
        <f t="array" ref="Y162">_xlfn.IFS(O162&gt;1000,"HIGH",O162&lt;1000,"LOW")</f>
        <v>LOW</v>
      </c>
      <c r="Z162" t="b">
        <f t="shared" si="5"/>
        <v>0</v>
      </c>
    </row>
    <row r="163" spans="1:26" x14ac:dyDescent="0.3">
      <c r="A163">
        <v>161</v>
      </c>
      <c r="B163" s="24">
        <v>42411</v>
      </c>
      <c r="C163">
        <v>2016</v>
      </c>
      <c r="D163" t="s">
        <v>20</v>
      </c>
      <c r="E163">
        <v>53</v>
      </c>
      <c r="F163" t="s">
        <v>92</v>
      </c>
      <c r="G163" t="s">
        <v>93</v>
      </c>
      <c r="H163" t="s">
        <v>100</v>
      </c>
      <c r="I163" t="s">
        <v>95</v>
      </c>
      <c r="J163" t="s">
        <v>96</v>
      </c>
      <c r="K163">
        <v>3</v>
      </c>
      <c r="L163">
        <v>35</v>
      </c>
      <c r="M163">
        <v>42.333333000000003</v>
      </c>
      <c r="N163">
        <v>105</v>
      </c>
      <c r="O163">
        <v>127</v>
      </c>
      <c r="P163">
        <v>161</v>
      </c>
      <c r="Q163">
        <v>127</v>
      </c>
      <c r="S163" s="2" t="str">
        <f t="shared" si="4"/>
        <v>AccessoriesTires and Tubes</v>
      </c>
      <c r="T163" s="2">
        <f>MIN(Table1[[#This Row],[Quantity]:[Sum of Revenue]])</f>
        <v>3</v>
      </c>
      <c r="U163" s="2">
        <f>MAX(Table1[[#This Row],[Quantity]:[Sum of Revenue]])</f>
        <v>161</v>
      </c>
      <c r="V163" t="b">
        <f>AND(Table1[[#This Row],[Customer Gender]]="F",Table1[[#This Row],[Revenue]]&gt;50)</f>
        <v>1</v>
      </c>
      <c r="W163" t="b">
        <f>OR(Table1[[#This Row],[Customer Gender]]="F",Table1[[#This Row],[Revenue]]&gt;500)</f>
        <v>1</v>
      </c>
      <c r="X163" t="str">
        <f>IF(Table1[[#This Row],[Customer Gender]]="F","TRUE","FALSE")</f>
        <v>TRUE</v>
      </c>
      <c r="Y163" t="str" cm="1">
        <f t="array" ref="Y163">_xlfn.IFS(O163&gt;1000,"HIGH",O163&lt;1000,"LOW")</f>
        <v>LOW</v>
      </c>
      <c r="Z163" t="b">
        <f t="shared" si="5"/>
        <v>0</v>
      </c>
    </row>
    <row r="164" spans="1:26" x14ac:dyDescent="0.3">
      <c r="A164">
        <v>162</v>
      </c>
      <c r="B164" s="24">
        <v>42411</v>
      </c>
      <c r="C164">
        <v>2016</v>
      </c>
      <c r="D164" t="s">
        <v>20</v>
      </c>
      <c r="E164">
        <v>53</v>
      </c>
      <c r="F164" t="s">
        <v>92</v>
      </c>
      <c r="G164" t="s">
        <v>93</v>
      </c>
      <c r="H164" t="s">
        <v>100</v>
      </c>
      <c r="I164" t="s">
        <v>95</v>
      </c>
      <c r="J164" t="s">
        <v>96</v>
      </c>
      <c r="K164">
        <v>1</v>
      </c>
      <c r="L164">
        <v>35</v>
      </c>
      <c r="M164">
        <v>42</v>
      </c>
      <c r="N164">
        <v>35</v>
      </c>
      <c r="O164">
        <v>42</v>
      </c>
      <c r="P164">
        <v>162</v>
      </c>
      <c r="Q164">
        <v>42</v>
      </c>
      <c r="S164" s="2" t="str">
        <f t="shared" si="4"/>
        <v>AccessoriesTires and Tubes</v>
      </c>
      <c r="T164" s="2">
        <f>MIN(Table1[[#This Row],[Quantity]:[Sum of Revenue]])</f>
        <v>1</v>
      </c>
      <c r="U164" s="2">
        <f>MAX(Table1[[#This Row],[Quantity]:[Sum of Revenue]])</f>
        <v>162</v>
      </c>
      <c r="V164" t="b">
        <f>AND(Table1[[#This Row],[Customer Gender]]="F",Table1[[#This Row],[Revenue]]&gt;50)</f>
        <v>0</v>
      </c>
      <c r="W164" t="b">
        <f>OR(Table1[[#This Row],[Customer Gender]]="F",Table1[[#This Row],[Revenue]]&gt;500)</f>
        <v>1</v>
      </c>
      <c r="X164" t="str">
        <f>IF(Table1[[#This Row],[Customer Gender]]="F","TRUE","FALSE")</f>
        <v>TRUE</v>
      </c>
      <c r="Y164" t="str" cm="1">
        <f t="array" ref="Y164">_xlfn.IFS(O164&gt;1000,"HIGH",O164&lt;1000,"LOW")</f>
        <v>LOW</v>
      </c>
      <c r="Z164" t="b">
        <f t="shared" si="5"/>
        <v>0</v>
      </c>
    </row>
    <row r="165" spans="1:26" x14ac:dyDescent="0.3">
      <c r="A165">
        <v>163</v>
      </c>
      <c r="B165" s="24">
        <v>42471</v>
      </c>
      <c r="C165">
        <v>2016</v>
      </c>
      <c r="D165" t="s">
        <v>22</v>
      </c>
      <c r="E165">
        <v>53</v>
      </c>
      <c r="F165" t="s">
        <v>92</v>
      </c>
      <c r="G165" t="s">
        <v>93</v>
      </c>
      <c r="H165" t="s">
        <v>100</v>
      </c>
      <c r="I165" t="s">
        <v>95</v>
      </c>
      <c r="J165" t="s">
        <v>96</v>
      </c>
      <c r="K165">
        <v>2</v>
      </c>
      <c r="L165">
        <v>18</v>
      </c>
      <c r="M165">
        <v>24</v>
      </c>
      <c r="N165">
        <v>36</v>
      </c>
      <c r="O165">
        <v>48</v>
      </c>
      <c r="P165">
        <v>163</v>
      </c>
      <c r="Q165">
        <v>48</v>
      </c>
      <c r="S165" s="2" t="str">
        <f t="shared" si="4"/>
        <v>AccessoriesTires and Tubes</v>
      </c>
      <c r="T165" s="2">
        <f>MIN(Table1[[#This Row],[Quantity]:[Sum of Revenue]])</f>
        <v>2</v>
      </c>
      <c r="U165" s="2">
        <f>MAX(Table1[[#This Row],[Quantity]:[Sum of Revenue]])</f>
        <v>163</v>
      </c>
      <c r="V165" t="b">
        <f>AND(Table1[[#This Row],[Customer Gender]]="F",Table1[[#This Row],[Revenue]]&gt;50)</f>
        <v>0</v>
      </c>
      <c r="W165" t="b">
        <f>OR(Table1[[#This Row],[Customer Gender]]="F",Table1[[#This Row],[Revenue]]&gt;500)</f>
        <v>1</v>
      </c>
      <c r="X165" t="str">
        <f>IF(Table1[[#This Row],[Customer Gender]]="F","TRUE","FALSE")</f>
        <v>TRUE</v>
      </c>
      <c r="Y165" t="str" cm="1">
        <f t="array" ref="Y165">_xlfn.IFS(O165&gt;1000,"HIGH",O165&lt;1000,"LOW")</f>
        <v>LOW</v>
      </c>
      <c r="Z165" t="b">
        <f t="shared" si="5"/>
        <v>0</v>
      </c>
    </row>
    <row r="166" spans="1:26" x14ac:dyDescent="0.3">
      <c r="A166">
        <v>164</v>
      </c>
      <c r="B166" s="24">
        <v>42471</v>
      </c>
      <c r="C166">
        <v>2016</v>
      </c>
      <c r="D166" t="s">
        <v>22</v>
      </c>
      <c r="E166">
        <v>53</v>
      </c>
      <c r="F166" t="s">
        <v>92</v>
      </c>
      <c r="G166" t="s">
        <v>93</v>
      </c>
      <c r="H166" t="s">
        <v>100</v>
      </c>
      <c r="I166" t="s">
        <v>95</v>
      </c>
      <c r="J166" t="s">
        <v>96</v>
      </c>
      <c r="K166">
        <v>2</v>
      </c>
      <c r="L166">
        <v>32</v>
      </c>
      <c r="M166">
        <v>41</v>
      </c>
      <c r="N166">
        <v>64</v>
      </c>
      <c r="O166">
        <v>82</v>
      </c>
      <c r="P166">
        <v>164</v>
      </c>
      <c r="Q166">
        <v>82</v>
      </c>
      <c r="S166" s="2" t="str">
        <f t="shared" si="4"/>
        <v>AccessoriesTires and Tubes</v>
      </c>
      <c r="T166" s="2">
        <f>MIN(Table1[[#This Row],[Quantity]:[Sum of Revenue]])</f>
        <v>2</v>
      </c>
      <c r="U166" s="2">
        <f>MAX(Table1[[#This Row],[Quantity]:[Sum of Revenue]])</f>
        <v>164</v>
      </c>
      <c r="V166" t="b">
        <f>AND(Table1[[#This Row],[Customer Gender]]="F",Table1[[#This Row],[Revenue]]&gt;50)</f>
        <v>1</v>
      </c>
      <c r="W166" t="b">
        <f>OR(Table1[[#This Row],[Customer Gender]]="F",Table1[[#This Row],[Revenue]]&gt;500)</f>
        <v>1</v>
      </c>
      <c r="X166" t="str">
        <f>IF(Table1[[#This Row],[Customer Gender]]="F","TRUE","FALSE")</f>
        <v>TRUE</v>
      </c>
      <c r="Y166" t="str" cm="1">
        <f t="array" ref="Y166">_xlfn.IFS(O166&gt;1000,"HIGH",O166&lt;1000,"LOW")</f>
        <v>LOW</v>
      </c>
      <c r="Z166" t="b">
        <f t="shared" si="5"/>
        <v>0</v>
      </c>
    </row>
    <row r="167" spans="1:26" x14ac:dyDescent="0.3">
      <c r="A167">
        <v>165</v>
      </c>
      <c r="B167" s="24">
        <v>42478</v>
      </c>
      <c r="C167">
        <v>2016</v>
      </c>
      <c r="D167" t="s">
        <v>22</v>
      </c>
      <c r="E167">
        <v>53</v>
      </c>
      <c r="F167" t="s">
        <v>92</v>
      </c>
      <c r="G167" t="s">
        <v>93</v>
      </c>
      <c r="H167" t="s">
        <v>100</v>
      </c>
      <c r="I167" t="s">
        <v>95</v>
      </c>
      <c r="J167" t="s">
        <v>96</v>
      </c>
      <c r="K167">
        <v>2</v>
      </c>
      <c r="L167">
        <v>40</v>
      </c>
      <c r="M167">
        <v>47.5</v>
      </c>
      <c r="N167">
        <v>80</v>
      </c>
      <c r="O167">
        <v>95</v>
      </c>
      <c r="P167">
        <v>165</v>
      </c>
      <c r="Q167">
        <v>95</v>
      </c>
      <c r="S167" s="2" t="str">
        <f t="shared" si="4"/>
        <v>AccessoriesTires and Tubes</v>
      </c>
      <c r="T167" s="2">
        <f>MIN(Table1[[#This Row],[Quantity]:[Sum of Revenue]])</f>
        <v>2</v>
      </c>
      <c r="U167" s="2">
        <f>MAX(Table1[[#This Row],[Quantity]:[Sum of Revenue]])</f>
        <v>165</v>
      </c>
      <c r="V167" t="b">
        <f>AND(Table1[[#This Row],[Customer Gender]]="F",Table1[[#This Row],[Revenue]]&gt;50)</f>
        <v>1</v>
      </c>
      <c r="W167" t="b">
        <f>OR(Table1[[#This Row],[Customer Gender]]="F",Table1[[#This Row],[Revenue]]&gt;500)</f>
        <v>1</v>
      </c>
      <c r="X167" t="str">
        <f>IF(Table1[[#This Row],[Customer Gender]]="F","TRUE","FALSE")</f>
        <v>TRUE</v>
      </c>
      <c r="Y167" t="str" cm="1">
        <f t="array" ref="Y167">_xlfn.IFS(O167&gt;1000,"HIGH",O167&lt;1000,"LOW")</f>
        <v>LOW</v>
      </c>
      <c r="Z167" t="b">
        <f t="shared" si="5"/>
        <v>0</v>
      </c>
    </row>
    <row r="168" spans="1:26" x14ac:dyDescent="0.3">
      <c r="A168">
        <v>166</v>
      </c>
      <c r="B168" s="24">
        <v>42478</v>
      </c>
      <c r="C168">
        <v>2016</v>
      </c>
      <c r="D168" t="s">
        <v>22</v>
      </c>
      <c r="E168">
        <v>53</v>
      </c>
      <c r="F168" t="s">
        <v>92</v>
      </c>
      <c r="G168" t="s">
        <v>93</v>
      </c>
      <c r="H168" t="s">
        <v>100</v>
      </c>
      <c r="I168" t="s">
        <v>95</v>
      </c>
      <c r="J168" t="s">
        <v>96</v>
      </c>
      <c r="K168">
        <v>3</v>
      </c>
      <c r="L168">
        <v>290</v>
      </c>
      <c r="M168">
        <v>340</v>
      </c>
      <c r="N168">
        <v>870</v>
      </c>
      <c r="O168">
        <v>1020</v>
      </c>
      <c r="P168">
        <v>166</v>
      </c>
      <c r="Q168">
        <v>1020</v>
      </c>
      <c r="S168" s="2" t="str">
        <f t="shared" si="4"/>
        <v>AccessoriesTires and Tubes</v>
      </c>
      <c r="T168" s="2">
        <f>MIN(Table1[[#This Row],[Quantity]:[Sum of Revenue]])</f>
        <v>3</v>
      </c>
      <c r="U168" s="2">
        <f>MAX(Table1[[#This Row],[Quantity]:[Sum of Revenue]])</f>
        <v>1020</v>
      </c>
      <c r="V168" t="b">
        <f>AND(Table1[[#This Row],[Customer Gender]]="F",Table1[[#This Row],[Revenue]]&gt;50)</f>
        <v>1</v>
      </c>
      <c r="W168" t="b">
        <f>OR(Table1[[#This Row],[Customer Gender]]="F",Table1[[#This Row],[Revenue]]&gt;500)</f>
        <v>1</v>
      </c>
      <c r="X168" t="str">
        <f>IF(Table1[[#This Row],[Customer Gender]]="F","TRUE","FALSE")</f>
        <v>TRUE</v>
      </c>
      <c r="Y168" t="str" cm="1">
        <f t="array" ref="Y168">_xlfn.IFS(O168&gt;1000,"HIGH",O168&lt;1000,"LOW")</f>
        <v>HIGH</v>
      </c>
      <c r="Z168" t="b">
        <f t="shared" si="5"/>
        <v>0</v>
      </c>
    </row>
    <row r="169" spans="1:26" x14ac:dyDescent="0.3">
      <c r="A169">
        <v>167</v>
      </c>
      <c r="B169" s="24">
        <v>42480</v>
      </c>
      <c r="C169">
        <v>2016</v>
      </c>
      <c r="D169" t="s">
        <v>22</v>
      </c>
      <c r="E169">
        <v>53</v>
      </c>
      <c r="F169" t="s">
        <v>92</v>
      </c>
      <c r="G169" t="s">
        <v>93</v>
      </c>
      <c r="H169" t="s">
        <v>100</v>
      </c>
      <c r="I169" t="s">
        <v>95</v>
      </c>
      <c r="J169" t="s">
        <v>96</v>
      </c>
      <c r="K169">
        <v>1</v>
      </c>
      <c r="L169">
        <v>20</v>
      </c>
      <c r="M169">
        <v>28</v>
      </c>
      <c r="N169">
        <v>20</v>
      </c>
      <c r="O169">
        <v>28</v>
      </c>
      <c r="P169">
        <v>167</v>
      </c>
      <c r="Q169">
        <v>28</v>
      </c>
      <c r="S169" s="2" t="str">
        <f t="shared" si="4"/>
        <v>AccessoriesTires and Tubes</v>
      </c>
      <c r="T169" s="2">
        <f>MIN(Table1[[#This Row],[Quantity]:[Sum of Revenue]])</f>
        <v>1</v>
      </c>
      <c r="U169" s="2">
        <f>MAX(Table1[[#This Row],[Quantity]:[Sum of Revenue]])</f>
        <v>167</v>
      </c>
      <c r="V169" t="b">
        <f>AND(Table1[[#This Row],[Customer Gender]]="F",Table1[[#This Row],[Revenue]]&gt;50)</f>
        <v>0</v>
      </c>
      <c r="W169" t="b">
        <f>OR(Table1[[#This Row],[Customer Gender]]="F",Table1[[#This Row],[Revenue]]&gt;500)</f>
        <v>1</v>
      </c>
      <c r="X169" t="str">
        <f>IF(Table1[[#This Row],[Customer Gender]]="F","TRUE","FALSE")</f>
        <v>TRUE</v>
      </c>
      <c r="Y169" t="str" cm="1">
        <f t="array" ref="Y169">_xlfn.IFS(O169&gt;1000,"HIGH",O169&lt;1000,"LOW")</f>
        <v>LOW</v>
      </c>
      <c r="Z169" t="b">
        <f t="shared" si="5"/>
        <v>0</v>
      </c>
    </row>
    <row r="170" spans="1:26" x14ac:dyDescent="0.3">
      <c r="A170">
        <v>168</v>
      </c>
      <c r="B170" s="24">
        <v>42486</v>
      </c>
      <c r="C170">
        <v>2016</v>
      </c>
      <c r="D170" t="s">
        <v>22</v>
      </c>
      <c r="E170">
        <v>53</v>
      </c>
      <c r="F170" t="s">
        <v>92</v>
      </c>
      <c r="G170" t="s">
        <v>93</v>
      </c>
      <c r="H170" t="s">
        <v>100</v>
      </c>
      <c r="I170" t="s">
        <v>95</v>
      </c>
      <c r="J170" t="s">
        <v>96</v>
      </c>
      <c r="K170">
        <v>2</v>
      </c>
      <c r="L170">
        <v>8</v>
      </c>
      <c r="M170">
        <v>9</v>
      </c>
      <c r="N170">
        <v>16</v>
      </c>
      <c r="O170">
        <v>18</v>
      </c>
      <c r="P170">
        <v>168</v>
      </c>
      <c r="Q170">
        <v>18</v>
      </c>
      <c r="S170" s="2" t="str">
        <f t="shared" si="4"/>
        <v>AccessoriesTires and Tubes</v>
      </c>
      <c r="T170" s="2">
        <f>MIN(Table1[[#This Row],[Quantity]:[Sum of Revenue]])</f>
        <v>2</v>
      </c>
      <c r="U170" s="2">
        <f>MAX(Table1[[#This Row],[Quantity]:[Sum of Revenue]])</f>
        <v>168</v>
      </c>
      <c r="V170" t="b">
        <f>AND(Table1[[#This Row],[Customer Gender]]="F",Table1[[#This Row],[Revenue]]&gt;50)</f>
        <v>0</v>
      </c>
      <c r="W170" t="b">
        <f>OR(Table1[[#This Row],[Customer Gender]]="F",Table1[[#This Row],[Revenue]]&gt;500)</f>
        <v>1</v>
      </c>
      <c r="X170" t="str">
        <f>IF(Table1[[#This Row],[Customer Gender]]="F","TRUE","FALSE")</f>
        <v>TRUE</v>
      </c>
      <c r="Y170" t="str" cm="1">
        <f t="array" ref="Y170">_xlfn.IFS(O170&gt;1000,"HIGH",O170&lt;1000,"LOW")</f>
        <v>LOW</v>
      </c>
      <c r="Z170" t="b">
        <f t="shared" si="5"/>
        <v>0</v>
      </c>
    </row>
    <row r="171" spans="1:26" x14ac:dyDescent="0.3">
      <c r="A171">
        <v>169</v>
      </c>
      <c r="B171" s="24">
        <v>42494</v>
      </c>
      <c r="C171">
        <v>2016</v>
      </c>
      <c r="D171" t="s">
        <v>23</v>
      </c>
      <c r="E171">
        <v>53</v>
      </c>
      <c r="F171" t="s">
        <v>92</v>
      </c>
      <c r="G171" t="s">
        <v>93</v>
      </c>
      <c r="H171" t="s">
        <v>100</v>
      </c>
      <c r="I171" t="s">
        <v>95</v>
      </c>
      <c r="J171" t="s">
        <v>96</v>
      </c>
      <c r="K171">
        <v>2</v>
      </c>
      <c r="L171">
        <v>42.5</v>
      </c>
      <c r="M171">
        <v>53.5</v>
      </c>
      <c r="N171">
        <v>85</v>
      </c>
      <c r="O171">
        <v>107</v>
      </c>
      <c r="P171">
        <v>169</v>
      </c>
      <c r="Q171">
        <v>107</v>
      </c>
      <c r="S171" s="2" t="str">
        <f t="shared" si="4"/>
        <v>AccessoriesTires and Tubes</v>
      </c>
      <c r="T171" s="2">
        <f>MIN(Table1[[#This Row],[Quantity]:[Sum of Revenue]])</f>
        <v>2</v>
      </c>
      <c r="U171" s="2">
        <f>MAX(Table1[[#This Row],[Quantity]:[Sum of Revenue]])</f>
        <v>169</v>
      </c>
      <c r="V171" t="b">
        <f>AND(Table1[[#This Row],[Customer Gender]]="F",Table1[[#This Row],[Revenue]]&gt;50)</f>
        <v>1</v>
      </c>
      <c r="W171" t="b">
        <f>OR(Table1[[#This Row],[Customer Gender]]="F",Table1[[#This Row],[Revenue]]&gt;500)</f>
        <v>1</v>
      </c>
      <c r="X171" t="str">
        <f>IF(Table1[[#This Row],[Customer Gender]]="F","TRUE","FALSE")</f>
        <v>TRUE</v>
      </c>
      <c r="Y171" t="str" cm="1">
        <f t="array" ref="Y171">_xlfn.IFS(O171&gt;1000,"HIGH",O171&lt;1000,"LOW")</f>
        <v>LOW</v>
      </c>
      <c r="Z171" t="b">
        <f t="shared" si="5"/>
        <v>0</v>
      </c>
    </row>
    <row r="172" spans="1:26" x14ac:dyDescent="0.3">
      <c r="A172">
        <v>170</v>
      </c>
      <c r="B172" s="24">
        <v>42494</v>
      </c>
      <c r="C172">
        <v>2016</v>
      </c>
      <c r="D172" t="s">
        <v>23</v>
      </c>
      <c r="E172">
        <v>53</v>
      </c>
      <c r="F172" t="s">
        <v>92</v>
      </c>
      <c r="G172" t="s">
        <v>93</v>
      </c>
      <c r="H172" t="s">
        <v>100</v>
      </c>
      <c r="I172" t="s">
        <v>95</v>
      </c>
      <c r="J172" t="s">
        <v>96</v>
      </c>
      <c r="K172">
        <v>3</v>
      </c>
      <c r="L172">
        <v>175</v>
      </c>
      <c r="M172">
        <v>208</v>
      </c>
      <c r="N172">
        <v>525</v>
      </c>
      <c r="O172">
        <v>624</v>
      </c>
      <c r="P172">
        <v>170</v>
      </c>
      <c r="Q172">
        <v>624</v>
      </c>
      <c r="S172" s="2" t="str">
        <f t="shared" si="4"/>
        <v>AccessoriesTires and Tubes</v>
      </c>
      <c r="T172" s="2">
        <f>MIN(Table1[[#This Row],[Quantity]:[Sum of Revenue]])</f>
        <v>3</v>
      </c>
      <c r="U172" s="2">
        <f>MAX(Table1[[#This Row],[Quantity]:[Sum of Revenue]])</f>
        <v>624</v>
      </c>
      <c r="V172" t="b">
        <f>AND(Table1[[#This Row],[Customer Gender]]="F",Table1[[#This Row],[Revenue]]&gt;50)</f>
        <v>1</v>
      </c>
      <c r="W172" t="b">
        <f>OR(Table1[[#This Row],[Customer Gender]]="F",Table1[[#This Row],[Revenue]]&gt;500)</f>
        <v>1</v>
      </c>
      <c r="X172" t="str">
        <f>IF(Table1[[#This Row],[Customer Gender]]="F","TRUE","FALSE")</f>
        <v>TRUE</v>
      </c>
      <c r="Y172" t="str" cm="1">
        <f t="array" ref="Y172">_xlfn.IFS(O172&gt;1000,"HIGH",O172&lt;1000,"LOW")</f>
        <v>LOW</v>
      </c>
      <c r="Z172" t="b">
        <f t="shared" si="5"/>
        <v>0</v>
      </c>
    </row>
    <row r="173" spans="1:26" x14ac:dyDescent="0.3">
      <c r="A173">
        <v>171</v>
      </c>
      <c r="B173" s="24">
        <v>42519</v>
      </c>
      <c r="C173">
        <v>2016</v>
      </c>
      <c r="D173" t="s">
        <v>23</v>
      </c>
      <c r="E173">
        <v>53</v>
      </c>
      <c r="F173" t="s">
        <v>92</v>
      </c>
      <c r="G173" t="s">
        <v>93</v>
      </c>
      <c r="H173" t="s">
        <v>100</v>
      </c>
      <c r="I173" t="s">
        <v>95</v>
      </c>
      <c r="J173" t="s">
        <v>96</v>
      </c>
      <c r="K173">
        <v>1</v>
      </c>
      <c r="L173">
        <v>315</v>
      </c>
      <c r="M173">
        <v>390</v>
      </c>
      <c r="N173">
        <v>315</v>
      </c>
      <c r="O173">
        <v>390</v>
      </c>
      <c r="P173">
        <v>171</v>
      </c>
      <c r="Q173">
        <v>390</v>
      </c>
      <c r="S173" s="2" t="str">
        <f t="shared" si="4"/>
        <v>AccessoriesTires and Tubes</v>
      </c>
      <c r="T173" s="2">
        <f>MIN(Table1[[#This Row],[Quantity]:[Sum of Revenue]])</f>
        <v>1</v>
      </c>
      <c r="U173" s="2">
        <f>MAX(Table1[[#This Row],[Quantity]:[Sum of Revenue]])</f>
        <v>390</v>
      </c>
      <c r="V173" t="b">
        <f>AND(Table1[[#This Row],[Customer Gender]]="F",Table1[[#This Row],[Revenue]]&gt;50)</f>
        <v>1</v>
      </c>
      <c r="W173" t="b">
        <f>OR(Table1[[#This Row],[Customer Gender]]="F",Table1[[#This Row],[Revenue]]&gt;500)</f>
        <v>1</v>
      </c>
      <c r="X173" t="str">
        <f>IF(Table1[[#This Row],[Customer Gender]]="F","TRUE","FALSE")</f>
        <v>TRUE</v>
      </c>
      <c r="Y173" t="str" cm="1">
        <f t="array" ref="Y173">_xlfn.IFS(O173&gt;1000,"HIGH",O173&lt;1000,"LOW")</f>
        <v>LOW</v>
      </c>
      <c r="Z173" t="b">
        <f t="shared" si="5"/>
        <v>0</v>
      </c>
    </row>
    <row r="174" spans="1:26" x14ac:dyDescent="0.3">
      <c r="A174">
        <v>172</v>
      </c>
      <c r="B174" s="24">
        <v>42561</v>
      </c>
      <c r="C174">
        <v>2016</v>
      </c>
      <c r="D174" t="s">
        <v>25</v>
      </c>
      <c r="E174">
        <v>53</v>
      </c>
      <c r="F174" t="s">
        <v>92</v>
      </c>
      <c r="G174" t="s">
        <v>93</v>
      </c>
      <c r="H174" t="s">
        <v>100</v>
      </c>
      <c r="I174" t="s">
        <v>95</v>
      </c>
      <c r="J174" t="s">
        <v>96</v>
      </c>
      <c r="K174">
        <v>1</v>
      </c>
      <c r="L174">
        <v>455</v>
      </c>
      <c r="M174">
        <v>480</v>
      </c>
      <c r="N174">
        <v>455</v>
      </c>
      <c r="O174">
        <v>480</v>
      </c>
      <c r="P174">
        <v>172</v>
      </c>
      <c r="Q174">
        <v>480</v>
      </c>
      <c r="S174" s="2" t="str">
        <f t="shared" si="4"/>
        <v>AccessoriesTires and Tubes</v>
      </c>
      <c r="T174" s="2">
        <f>MIN(Table1[[#This Row],[Quantity]:[Sum of Revenue]])</f>
        <v>1</v>
      </c>
      <c r="U174" s="2">
        <f>MAX(Table1[[#This Row],[Quantity]:[Sum of Revenue]])</f>
        <v>480</v>
      </c>
      <c r="V174" t="b">
        <f>AND(Table1[[#This Row],[Customer Gender]]="F",Table1[[#This Row],[Revenue]]&gt;50)</f>
        <v>1</v>
      </c>
      <c r="W174" t="b">
        <f>OR(Table1[[#This Row],[Customer Gender]]="F",Table1[[#This Row],[Revenue]]&gt;500)</f>
        <v>1</v>
      </c>
      <c r="X174" t="str">
        <f>IF(Table1[[#This Row],[Customer Gender]]="F","TRUE","FALSE")</f>
        <v>TRUE</v>
      </c>
      <c r="Y174" t="str" cm="1">
        <f t="array" ref="Y174">_xlfn.IFS(O174&gt;1000,"HIGH",O174&lt;1000,"LOW")</f>
        <v>LOW</v>
      </c>
      <c r="Z174" t="b">
        <f t="shared" si="5"/>
        <v>0</v>
      </c>
    </row>
    <row r="175" spans="1:26" x14ac:dyDescent="0.3">
      <c r="A175">
        <v>173</v>
      </c>
      <c r="B175" s="24">
        <v>42561</v>
      </c>
      <c r="C175">
        <v>2016</v>
      </c>
      <c r="D175" t="s">
        <v>25</v>
      </c>
      <c r="E175">
        <v>53</v>
      </c>
      <c r="F175" t="s">
        <v>92</v>
      </c>
      <c r="G175" t="s">
        <v>93</v>
      </c>
      <c r="H175" t="s">
        <v>100</v>
      </c>
      <c r="I175" t="s">
        <v>95</v>
      </c>
      <c r="J175" t="s">
        <v>96</v>
      </c>
      <c r="K175">
        <v>3</v>
      </c>
      <c r="L175">
        <v>5.33</v>
      </c>
      <c r="M175">
        <v>7</v>
      </c>
      <c r="N175">
        <v>16</v>
      </c>
      <c r="O175">
        <v>21</v>
      </c>
      <c r="P175">
        <v>173</v>
      </c>
      <c r="Q175">
        <v>21</v>
      </c>
      <c r="S175" s="2" t="str">
        <f t="shared" si="4"/>
        <v>AccessoriesTires and Tubes</v>
      </c>
      <c r="T175" s="2">
        <f>MIN(Table1[[#This Row],[Quantity]:[Sum of Revenue]])</f>
        <v>3</v>
      </c>
      <c r="U175" s="2">
        <f>MAX(Table1[[#This Row],[Quantity]:[Sum of Revenue]])</f>
        <v>173</v>
      </c>
      <c r="V175" t="b">
        <f>AND(Table1[[#This Row],[Customer Gender]]="F",Table1[[#This Row],[Revenue]]&gt;50)</f>
        <v>0</v>
      </c>
      <c r="W175" t="b">
        <f>OR(Table1[[#This Row],[Customer Gender]]="F",Table1[[#This Row],[Revenue]]&gt;500)</f>
        <v>1</v>
      </c>
      <c r="X175" t="str">
        <f>IF(Table1[[#This Row],[Customer Gender]]="F","TRUE","FALSE")</f>
        <v>TRUE</v>
      </c>
      <c r="Y175" t="str" cm="1">
        <f t="array" ref="Y175">_xlfn.IFS(O175&gt;1000,"HIGH",O175&lt;1000,"LOW")</f>
        <v>LOW</v>
      </c>
      <c r="Z175" t="b">
        <f t="shared" si="5"/>
        <v>0</v>
      </c>
    </row>
    <row r="176" spans="1:26" x14ac:dyDescent="0.3">
      <c r="A176">
        <v>174</v>
      </c>
      <c r="B176" s="24">
        <v>42575</v>
      </c>
      <c r="C176">
        <v>2016</v>
      </c>
      <c r="D176" t="s">
        <v>25</v>
      </c>
      <c r="E176">
        <v>53</v>
      </c>
      <c r="F176" t="s">
        <v>92</v>
      </c>
      <c r="G176" t="s">
        <v>93</v>
      </c>
      <c r="H176" t="s">
        <v>100</v>
      </c>
      <c r="I176" t="s">
        <v>95</v>
      </c>
      <c r="J176" t="s">
        <v>96</v>
      </c>
      <c r="K176">
        <v>2</v>
      </c>
      <c r="L176">
        <v>6</v>
      </c>
      <c r="M176">
        <v>8</v>
      </c>
      <c r="N176">
        <v>12</v>
      </c>
      <c r="O176">
        <v>16</v>
      </c>
      <c r="P176">
        <v>174</v>
      </c>
      <c r="Q176">
        <v>16</v>
      </c>
      <c r="S176" s="2" t="str">
        <f t="shared" si="4"/>
        <v>AccessoriesTires and Tubes</v>
      </c>
      <c r="T176" s="2">
        <f>MIN(Table1[[#This Row],[Quantity]:[Sum of Revenue]])</f>
        <v>2</v>
      </c>
      <c r="U176" s="2">
        <f>MAX(Table1[[#This Row],[Quantity]:[Sum of Revenue]])</f>
        <v>174</v>
      </c>
      <c r="V176" t="b">
        <f>AND(Table1[[#This Row],[Customer Gender]]="F",Table1[[#This Row],[Revenue]]&gt;50)</f>
        <v>0</v>
      </c>
      <c r="W176" t="b">
        <f>OR(Table1[[#This Row],[Customer Gender]]="F",Table1[[#This Row],[Revenue]]&gt;500)</f>
        <v>1</v>
      </c>
      <c r="X176" t="str">
        <f>IF(Table1[[#This Row],[Customer Gender]]="F","TRUE","FALSE")</f>
        <v>TRUE</v>
      </c>
      <c r="Y176" t="str" cm="1">
        <f t="array" ref="Y176">_xlfn.IFS(O176&gt;1000,"HIGH",O176&lt;1000,"LOW")</f>
        <v>LOW</v>
      </c>
      <c r="Z176" t="b">
        <f t="shared" si="5"/>
        <v>0</v>
      </c>
    </row>
    <row r="177" spans="1:26" x14ac:dyDescent="0.3">
      <c r="A177">
        <v>175</v>
      </c>
      <c r="B177" s="24">
        <v>42575</v>
      </c>
      <c r="C177">
        <v>2016</v>
      </c>
      <c r="D177" t="s">
        <v>25</v>
      </c>
      <c r="E177">
        <v>53</v>
      </c>
      <c r="F177" t="s">
        <v>92</v>
      </c>
      <c r="G177" t="s">
        <v>93</v>
      </c>
      <c r="H177" t="s">
        <v>100</v>
      </c>
      <c r="I177" t="s">
        <v>95</v>
      </c>
      <c r="J177" t="s">
        <v>96</v>
      </c>
      <c r="K177">
        <v>1</v>
      </c>
      <c r="L177">
        <v>2</v>
      </c>
      <c r="M177">
        <v>3</v>
      </c>
      <c r="N177">
        <v>2</v>
      </c>
      <c r="O177">
        <v>3</v>
      </c>
      <c r="P177">
        <v>175</v>
      </c>
      <c r="Q177">
        <v>3</v>
      </c>
      <c r="S177" s="2" t="str">
        <f t="shared" si="4"/>
        <v>AccessoriesTires and Tubes</v>
      </c>
      <c r="T177" s="2">
        <f>MIN(Table1[[#This Row],[Quantity]:[Sum of Revenue]])</f>
        <v>1</v>
      </c>
      <c r="U177" s="2">
        <f>MAX(Table1[[#This Row],[Quantity]:[Sum of Revenue]])</f>
        <v>175</v>
      </c>
      <c r="V177" t="b">
        <f>AND(Table1[[#This Row],[Customer Gender]]="F",Table1[[#This Row],[Revenue]]&gt;50)</f>
        <v>0</v>
      </c>
      <c r="W177" t="b">
        <f>OR(Table1[[#This Row],[Customer Gender]]="F",Table1[[#This Row],[Revenue]]&gt;500)</f>
        <v>1</v>
      </c>
      <c r="X177" t="str">
        <f>IF(Table1[[#This Row],[Customer Gender]]="F","TRUE","FALSE")</f>
        <v>TRUE</v>
      </c>
      <c r="Y177" t="str" cm="1">
        <f t="array" ref="Y177">_xlfn.IFS(O177&gt;1000,"HIGH",O177&lt;1000,"LOW")</f>
        <v>LOW</v>
      </c>
      <c r="Z177" t="b">
        <f t="shared" si="5"/>
        <v>0</v>
      </c>
    </row>
    <row r="178" spans="1:26" x14ac:dyDescent="0.3">
      <c r="A178">
        <v>176</v>
      </c>
      <c r="B178" s="24">
        <v>42309</v>
      </c>
      <c r="C178">
        <v>2015</v>
      </c>
      <c r="D178" t="s">
        <v>29</v>
      </c>
      <c r="E178">
        <v>53</v>
      </c>
      <c r="F178" t="s">
        <v>92</v>
      </c>
      <c r="G178" t="s">
        <v>93</v>
      </c>
      <c r="H178" t="s">
        <v>100</v>
      </c>
      <c r="I178" t="s">
        <v>95</v>
      </c>
      <c r="J178" t="s">
        <v>96</v>
      </c>
      <c r="K178">
        <v>1</v>
      </c>
      <c r="L178">
        <v>32</v>
      </c>
      <c r="M178">
        <v>35</v>
      </c>
      <c r="N178">
        <v>32</v>
      </c>
      <c r="O178">
        <v>35</v>
      </c>
      <c r="P178">
        <v>176</v>
      </c>
      <c r="Q178">
        <v>35</v>
      </c>
      <c r="S178" s="2" t="str">
        <f t="shared" si="4"/>
        <v>AccessoriesTires and Tubes</v>
      </c>
      <c r="T178" s="2">
        <f>MIN(Table1[[#This Row],[Quantity]:[Sum of Revenue]])</f>
        <v>1</v>
      </c>
      <c r="U178" s="2">
        <f>MAX(Table1[[#This Row],[Quantity]:[Sum of Revenue]])</f>
        <v>176</v>
      </c>
      <c r="V178" t="b">
        <f>AND(Table1[[#This Row],[Customer Gender]]="F",Table1[[#This Row],[Revenue]]&gt;50)</f>
        <v>0</v>
      </c>
      <c r="W178" t="b">
        <f>OR(Table1[[#This Row],[Customer Gender]]="F",Table1[[#This Row],[Revenue]]&gt;500)</f>
        <v>1</v>
      </c>
      <c r="X178" t="str">
        <f>IF(Table1[[#This Row],[Customer Gender]]="F","TRUE","FALSE")</f>
        <v>TRUE</v>
      </c>
      <c r="Y178" t="str" cm="1">
        <f t="array" ref="Y178">_xlfn.IFS(O178&gt;1000,"HIGH",O178&lt;1000,"LOW")</f>
        <v>LOW</v>
      </c>
      <c r="Z178" t="b">
        <f t="shared" si="5"/>
        <v>0</v>
      </c>
    </row>
    <row r="179" spans="1:26" x14ac:dyDescent="0.3">
      <c r="A179">
        <v>177</v>
      </c>
      <c r="B179" s="24">
        <v>42309</v>
      </c>
      <c r="C179">
        <v>2015</v>
      </c>
      <c r="D179" t="s">
        <v>29</v>
      </c>
      <c r="E179">
        <v>53</v>
      </c>
      <c r="F179" t="s">
        <v>92</v>
      </c>
      <c r="G179" t="s">
        <v>93</v>
      </c>
      <c r="H179" t="s">
        <v>100</v>
      </c>
      <c r="I179" t="s">
        <v>95</v>
      </c>
      <c r="J179" t="s">
        <v>96</v>
      </c>
      <c r="K179">
        <v>3</v>
      </c>
      <c r="L179">
        <v>21.33</v>
      </c>
      <c r="M179">
        <v>24</v>
      </c>
      <c r="N179">
        <v>64</v>
      </c>
      <c r="O179">
        <v>72</v>
      </c>
      <c r="P179">
        <v>177</v>
      </c>
      <c r="Q179">
        <v>72</v>
      </c>
      <c r="S179" s="2" t="str">
        <f t="shared" si="4"/>
        <v>AccessoriesTires and Tubes</v>
      </c>
      <c r="T179" s="2">
        <f>MIN(Table1[[#This Row],[Quantity]:[Sum of Revenue]])</f>
        <v>3</v>
      </c>
      <c r="U179" s="2">
        <f>MAX(Table1[[#This Row],[Quantity]:[Sum of Revenue]])</f>
        <v>177</v>
      </c>
      <c r="V179" t="b">
        <f>AND(Table1[[#This Row],[Customer Gender]]="F",Table1[[#This Row],[Revenue]]&gt;50)</f>
        <v>1</v>
      </c>
      <c r="W179" t="b">
        <f>OR(Table1[[#This Row],[Customer Gender]]="F",Table1[[#This Row],[Revenue]]&gt;500)</f>
        <v>1</v>
      </c>
      <c r="X179" t="str">
        <f>IF(Table1[[#This Row],[Customer Gender]]="F","TRUE","FALSE")</f>
        <v>TRUE</v>
      </c>
      <c r="Y179" t="str" cm="1">
        <f t="array" ref="Y179">_xlfn.IFS(O179&gt;1000,"HIGH",O179&lt;1000,"LOW")</f>
        <v>LOW</v>
      </c>
      <c r="Z179" t="b">
        <f t="shared" si="5"/>
        <v>0</v>
      </c>
    </row>
    <row r="180" spans="1:26" x14ac:dyDescent="0.3">
      <c r="A180">
        <v>178</v>
      </c>
      <c r="B180" s="24">
        <v>42353</v>
      </c>
      <c r="C180">
        <v>2015</v>
      </c>
      <c r="D180" t="s">
        <v>30</v>
      </c>
      <c r="E180">
        <v>53</v>
      </c>
      <c r="F180" t="s">
        <v>92</v>
      </c>
      <c r="G180" t="s">
        <v>93</v>
      </c>
      <c r="H180" t="s">
        <v>100</v>
      </c>
      <c r="I180" t="s">
        <v>95</v>
      </c>
      <c r="J180" t="s">
        <v>96</v>
      </c>
      <c r="K180">
        <v>3</v>
      </c>
      <c r="L180">
        <v>338.33</v>
      </c>
      <c r="M180">
        <v>373.66666700000002</v>
      </c>
      <c r="N180">
        <v>1015</v>
      </c>
      <c r="O180">
        <v>1121</v>
      </c>
      <c r="P180">
        <v>178</v>
      </c>
      <c r="Q180">
        <v>1121</v>
      </c>
      <c r="S180" s="2" t="str">
        <f t="shared" si="4"/>
        <v>AccessoriesTires and Tubes</v>
      </c>
      <c r="T180" s="2">
        <f>MIN(Table1[[#This Row],[Quantity]:[Sum of Revenue]])</f>
        <v>3</v>
      </c>
      <c r="U180" s="2">
        <f>MAX(Table1[[#This Row],[Quantity]:[Sum of Revenue]])</f>
        <v>1121</v>
      </c>
      <c r="V180" t="b">
        <f>AND(Table1[[#This Row],[Customer Gender]]="F",Table1[[#This Row],[Revenue]]&gt;50)</f>
        <v>1</v>
      </c>
      <c r="W180" t="b">
        <f>OR(Table1[[#This Row],[Customer Gender]]="F",Table1[[#This Row],[Revenue]]&gt;500)</f>
        <v>1</v>
      </c>
      <c r="X180" t="str">
        <f>IF(Table1[[#This Row],[Customer Gender]]="F","TRUE","FALSE")</f>
        <v>TRUE</v>
      </c>
      <c r="Y180" t="str" cm="1">
        <f t="array" ref="Y180">_xlfn.IFS(O180&gt;1000,"HIGH",O180&lt;1000,"LOW")</f>
        <v>HIGH</v>
      </c>
      <c r="Z180" t="b">
        <f t="shared" si="5"/>
        <v>0</v>
      </c>
    </row>
    <row r="181" spans="1:26" x14ac:dyDescent="0.3">
      <c r="A181">
        <v>179</v>
      </c>
      <c r="B181" s="24">
        <v>42353</v>
      </c>
      <c r="C181">
        <v>2015</v>
      </c>
      <c r="D181" t="s">
        <v>30</v>
      </c>
      <c r="E181">
        <v>53</v>
      </c>
      <c r="F181" t="s">
        <v>92</v>
      </c>
      <c r="G181" t="s">
        <v>93</v>
      </c>
      <c r="H181" t="s">
        <v>100</v>
      </c>
      <c r="I181" t="s">
        <v>95</v>
      </c>
      <c r="J181" t="s">
        <v>96</v>
      </c>
      <c r="K181">
        <v>2</v>
      </c>
      <c r="L181">
        <v>37.5</v>
      </c>
      <c r="M181">
        <v>36</v>
      </c>
      <c r="N181">
        <v>75</v>
      </c>
      <c r="O181">
        <v>72</v>
      </c>
      <c r="P181">
        <v>179</v>
      </c>
      <c r="Q181">
        <v>72</v>
      </c>
      <c r="S181" s="2" t="str">
        <f t="shared" si="4"/>
        <v>AccessoriesTires and Tubes</v>
      </c>
      <c r="T181" s="2">
        <f>MIN(Table1[[#This Row],[Quantity]:[Sum of Revenue]])</f>
        <v>2</v>
      </c>
      <c r="U181" s="2">
        <f>MAX(Table1[[#This Row],[Quantity]:[Sum of Revenue]])</f>
        <v>179</v>
      </c>
      <c r="V181" t="b">
        <f>AND(Table1[[#This Row],[Customer Gender]]="F",Table1[[#This Row],[Revenue]]&gt;50)</f>
        <v>1</v>
      </c>
      <c r="W181" t="b">
        <f>OR(Table1[[#This Row],[Customer Gender]]="F",Table1[[#This Row],[Revenue]]&gt;500)</f>
        <v>1</v>
      </c>
      <c r="X181" t="str">
        <f>IF(Table1[[#This Row],[Customer Gender]]="F","TRUE","FALSE")</f>
        <v>TRUE</v>
      </c>
      <c r="Y181" t="str" cm="1">
        <f t="array" ref="Y181">_xlfn.IFS(O181&gt;1000,"HIGH",O181&lt;1000,"LOW")</f>
        <v>LOW</v>
      </c>
      <c r="Z181" t="b">
        <f t="shared" si="5"/>
        <v>0</v>
      </c>
    </row>
    <row r="182" spans="1:26" x14ac:dyDescent="0.3">
      <c r="A182">
        <v>180</v>
      </c>
      <c r="B182" s="24">
        <v>42353</v>
      </c>
      <c r="C182">
        <v>2015</v>
      </c>
      <c r="D182" t="s">
        <v>30</v>
      </c>
      <c r="E182">
        <v>53</v>
      </c>
      <c r="F182" t="s">
        <v>92</v>
      </c>
      <c r="G182" t="s">
        <v>93</v>
      </c>
      <c r="H182" t="s">
        <v>100</v>
      </c>
      <c r="I182" t="s">
        <v>95</v>
      </c>
      <c r="J182" t="s">
        <v>96</v>
      </c>
      <c r="K182">
        <v>1</v>
      </c>
      <c r="L182">
        <v>270</v>
      </c>
      <c r="M182">
        <v>268</v>
      </c>
      <c r="N182">
        <v>270</v>
      </c>
      <c r="O182">
        <v>268</v>
      </c>
      <c r="P182">
        <v>180</v>
      </c>
      <c r="Q182">
        <v>268</v>
      </c>
      <c r="S182" s="2" t="str">
        <f t="shared" si="4"/>
        <v>AccessoriesTires and Tubes</v>
      </c>
      <c r="T182" s="2">
        <f>MIN(Table1[[#This Row],[Quantity]:[Sum of Revenue]])</f>
        <v>1</v>
      </c>
      <c r="U182" s="2">
        <f>MAX(Table1[[#This Row],[Quantity]:[Sum of Revenue]])</f>
        <v>270</v>
      </c>
      <c r="V182" t="b">
        <f>AND(Table1[[#This Row],[Customer Gender]]="F",Table1[[#This Row],[Revenue]]&gt;50)</f>
        <v>1</v>
      </c>
      <c r="W182" t="b">
        <f>OR(Table1[[#This Row],[Customer Gender]]="F",Table1[[#This Row],[Revenue]]&gt;500)</f>
        <v>1</v>
      </c>
      <c r="X182" t="str">
        <f>IF(Table1[[#This Row],[Customer Gender]]="F","TRUE","FALSE")</f>
        <v>TRUE</v>
      </c>
      <c r="Y182" t="str" cm="1">
        <f t="array" ref="Y182">_xlfn.IFS(O182&gt;1000,"HIGH",O182&lt;1000,"LOW")</f>
        <v>LOW</v>
      </c>
      <c r="Z182" t="b">
        <f t="shared" si="5"/>
        <v>0</v>
      </c>
    </row>
    <row r="183" spans="1:26" x14ac:dyDescent="0.3">
      <c r="A183">
        <v>181</v>
      </c>
      <c r="B183" s="24">
        <v>42353</v>
      </c>
      <c r="C183">
        <v>2015</v>
      </c>
      <c r="D183" t="s">
        <v>30</v>
      </c>
      <c r="E183">
        <v>53</v>
      </c>
      <c r="F183" t="s">
        <v>92</v>
      </c>
      <c r="G183" t="s">
        <v>93</v>
      </c>
      <c r="H183" t="s">
        <v>100</v>
      </c>
      <c r="I183" t="s">
        <v>95</v>
      </c>
      <c r="J183" t="s">
        <v>96</v>
      </c>
      <c r="K183">
        <v>3</v>
      </c>
      <c r="L183">
        <v>36.67</v>
      </c>
      <c r="M183">
        <v>37.666666999999997</v>
      </c>
      <c r="N183">
        <v>110</v>
      </c>
      <c r="O183">
        <v>113</v>
      </c>
      <c r="P183">
        <v>181</v>
      </c>
      <c r="Q183">
        <v>113</v>
      </c>
      <c r="S183" s="2" t="str">
        <f t="shared" si="4"/>
        <v>AccessoriesTires and Tubes</v>
      </c>
      <c r="T183" s="2">
        <f>MIN(Table1[[#This Row],[Quantity]:[Sum of Revenue]])</f>
        <v>3</v>
      </c>
      <c r="U183" s="2">
        <f>MAX(Table1[[#This Row],[Quantity]:[Sum of Revenue]])</f>
        <v>181</v>
      </c>
      <c r="V183" t="b">
        <f>AND(Table1[[#This Row],[Customer Gender]]="F",Table1[[#This Row],[Revenue]]&gt;50)</f>
        <v>1</v>
      </c>
      <c r="W183" t="b">
        <f>OR(Table1[[#This Row],[Customer Gender]]="F",Table1[[#This Row],[Revenue]]&gt;500)</f>
        <v>1</v>
      </c>
      <c r="X183" t="str">
        <f>IF(Table1[[#This Row],[Customer Gender]]="F","TRUE","FALSE")</f>
        <v>TRUE</v>
      </c>
      <c r="Y183" t="str" cm="1">
        <f t="array" ref="Y183">_xlfn.IFS(O183&gt;1000,"HIGH",O183&lt;1000,"LOW")</f>
        <v>LOW</v>
      </c>
      <c r="Z183" t="b">
        <f t="shared" si="5"/>
        <v>0</v>
      </c>
    </row>
    <row r="184" spans="1:26" x14ac:dyDescent="0.3">
      <c r="A184">
        <v>182</v>
      </c>
      <c r="B184" s="24">
        <v>42353</v>
      </c>
      <c r="C184">
        <v>2015</v>
      </c>
      <c r="D184" t="s">
        <v>30</v>
      </c>
      <c r="E184">
        <v>53</v>
      </c>
      <c r="F184" t="s">
        <v>92</v>
      </c>
      <c r="G184" t="s">
        <v>93</v>
      </c>
      <c r="H184" t="s">
        <v>100</v>
      </c>
      <c r="I184" t="s">
        <v>95</v>
      </c>
      <c r="J184" t="s">
        <v>96</v>
      </c>
      <c r="K184">
        <v>1</v>
      </c>
      <c r="L184">
        <v>69</v>
      </c>
      <c r="M184">
        <v>85</v>
      </c>
      <c r="N184">
        <v>69</v>
      </c>
      <c r="O184">
        <v>85</v>
      </c>
      <c r="P184">
        <v>182</v>
      </c>
      <c r="Q184">
        <v>85</v>
      </c>
      <c r="S184" s="2" t="str">
        <f t="shared" si="4"/>
        <v>AccessoriesTires and Tubes</v>
      </c>
      <c r="T184" s="2">
        <f>MIN(Table1[[#This Row],[Quantity]:[Sum of Revenue]])</f>
        <v>1</v>
      </c>
      <c r="U184" s="2">
        <f>MAX(Table1[[#This Row],[Quantity]:[Sum of Revenue]])</f>
        <v>182</v>
      </c>
      <c r="V184" t="b">
        <f>AND(Table1[[#This Row],[Customer Gender]]="F",Table1[[#This Row],[Revenue]]&gt;50)</f>
        <v>1</v>
      </c>
      <c r="W184" t="b">
        <f>OR(Table1[[#This Row],[Customer Gender]]="F",Table1[[#This Row],[Revenue]]&gt;500)</f>
        <v>1</v>
      </c>
      <c r="X184" t="str">
        <f>IF(Table1[[#This Row],[Customer Gender]]="F","TRUE","FALSE")</f>
        <v>TRUE</v>
      </c>
      <c r="Y184" t="str" cm="1">
        <f t="array" ref="Y184">_xlfn.IFS(O184&gt;1000,"HIGH",O184&lt;1000,"LOW")</f>
        <v>LOW</v>
      </c>
      <c r="Z184" t="b">
        <f t="shared" si="5"/>
        <v>0</v>
      </c>
    </row>
    <row r="185" spans="1:26" x14ac:dyDescent="0.3">
      <c r="A185">
        <v>183</v>
      </c>
      <c r="B185" s="24">
        <v>42357</v>
      </c>
      <c r="C185">
        <v>2015</v>
      </c>
      <c r="D185" t="s">
        <v>30</v>
      </c>
      <c r="E185">
        <v>53</v>
      </c>
      <c r="F185" t="s">
        <v>92</v>
      </c>
      <c r="G185" t="s">
        <v>93</v>
      </c>
      <c r="H185" t="s">
        <v>100</v>
      </c>
      <c r="I185" t="s">
        <v>95</v>
      </c>
      <c r="J185" t="s">
        <v>96</v>
      </c>
      <c r="K185">
        <v>3</v>
      </c>
      <c r="L185">
        <v>64.33</v>
      </c>
      <c r="M185">
        <v>72</v>
      </c>
      <c r="N185">
        <v>193</v>
      </c>
      <c r="O185">
        <v>216</v>
      </c>
      <c r="P185">
        <v>183</v>
      </c>
      <c r="Q185">
        <v>216</v>
      </c>
      <c r="S185" s="2" t="str">
        <f t="shared" si="4"/>
        <v>AccessoriesTires and Tubes</v>
      </c>
      <c r="T185" s="2">
        <f>MIN(Table1[[#This Row],[Quantity]:[Sum of Revenue]])</f>
        <v>3</v>
      </c>
      <c r="U185" s="2">
        <f>MAX(Table1[[#This Row],[Quantity]:[Sum of Revenue]])</f>
        <v>216</v>
      </c>
      <c r="V185" t="b">
        <f>AND(Table1[[#This Row],[Customer Gender]]="F",Table1[[#This Row],[Revenue]]&gt;50)</f>
        <v>1</v>
      </c>
      <c r="W185" t="b">
        <f>OR(Table1[[#This Row],[Customer Gender]]="F",Table1[[#This Row],[Revenue]]&gt;500)</f>
        <v>1</v>
      </c>
      <c r="X185" t="str">
        <f>IF(Table1[[#This Row],[Customer Gender]]="F","TRUE","FALSE")</f>
        <v>TRUE</v>
      </c>
      <c r="Y185" t="str" cm="1">
        <f t="array" ref="Y185">_xlfn.IFS(O185&gt;1000,"HIGH",O185&lt;1000,"LOW")</f>
        <v>LOW</v>
      </c>
      <c r="Z185" t="b">
        <f t="shared" si="5"/>
        <v>0</v>
      </c>
    </row>
    <row r="186" spans="1:26" x14ac:dyDescent="0.3">
      <c r="A186">
        <v>184</v>
      </c>
      <c r="B186" s="24">
        <v>42282</v>
      </c>
      <c r="C186">
        <v>2015</v>
      </c>
      <c r="D186" t="s">
        <v>28</v>
      </c>
      <c r="E186">
        <v>53</v>
      </c>
      <c r="F186" t="s">
        <v>92</v>
      </c>
      <c r="G186" t="s">
        <v>93</v>
      </c>
      <c r="H186" t="s">
        <v>94</v>
      </c>
      <c r="I186" t="s">
        <v>97</v>
      </c>
      <c r="J186" t="s">
        <v>114</v>
      </c>
      <c r="K186">
        <v>1</v>
      </c>
      <c r="L186">
        <v>191</v>
      </c>
      <c r="M186">
        <v>213</v>
      </c>
      <c r="N186">
        <v>191</v>
      </c>
      <c r="O186">
        <v>213</v>
      </c>
      <c r="P186">
        <v>184</v>
      </c>
      <c r="Q186">
        <v>213</v>
      </c>
      <c r="S186" s="2" t="str">
        <f t="shared" si="4"/>
        <v>ClothingVests</v>
      </c>
      <c r="T186" s="2">
        <f>MIN(Table1[[#This Row],[Quantity]:[Sum of Revenue]])</f>
        <v>1</v>
      </c>
      <c r="U186" s="2">
        <f>MAX(Table1[[#This Row],[Quantity]:[Sum of Revenue]])</f>
        <v>213</v>
      </c>
      <c r="V186" t="b">
        <f>AND(Table1[[#This Row],[Customer Gender]]="F",Table1[[#This Row],[Revenue]]&gt;50)</f>
        <v>1</v>
      </c>
      <c r="W186" t="b">
        <f>OR(Table1[[#This Row],[Customer Gender]]="F",Table1[[#This Row],[Revenue]]&gt;500)</f>
        <v>1</v>
      </c>
      <c r="X186" t="str">
        <f>IF(Table1[[#This Row],[Customer Gender]]="F","TRUE","FALSE")</f>
        <v>TRUE</v>
      </c>
      <c r="Y186" t="str" cm="1">
        <f t="array" ref="Y186">_xlfn.IFS(O186&gt;1000,"HIGH",O186&lt;1000,"LOW")</f>
        <v>LOW</v>
      </c>
      <c r="Z186" t="b">
        <f t="shared" si="5"/>
        <v>0</v>
      </c>
    </row>
    <row r="187" spans="1:26" x14ac:dyDescent="0.3">
      <c r="A187">
        <v>185</v>
      </c>
      <c r="B187" s="24">
        <v>42395</v>
      </c>
      <c r="C187">
        <v>2016</v>
      </c>
      <c r="D187" t="s">
        <v>19</v>
      </c>
      <c r="E187">
        <v>53</v>
      </c>
      <c r="F187" t="s">
        <v>102</v>
      </c>
      <c r="G187" t="s">
        <v>93</v>
      </c>
      <c r="H187" t="s">
        <v>94</v>
      </c>
      <c r="I187" t="s">
        <v>103</v>
      </c>
      <c r="J187" t="s">
        <v>104</v>
      </c>
      <c r="K187">
        <v>2</v>
      </c>
      <c r="L187">
        <v>1160</v>
      </c>
      <c r="M187">
        <v>1225</v>
      </c>
      <c r="N187">
        <v>2320</v>
      </c>
      <c r="O187">
        <v>2450</v>
      </c>
      <c r="P187">
        <v>185</v>
      </c>
      <c r="Q187">
        <v>2450</v>
      </c>
      <c r="S187" s="2" t="str">
        <f t="shared" si="4"/>
        <v>BikesMountain Bikes</v>
      </c>
      <c r="T187" s="2">
        <f>MIN(Table1[[#This Row],[Quantity]:[Sum of Revenue]])</f>
        <v>2</v>
      </c>
      <c r="U187" s="2">
        <f>MAX(Table1[[#This Row],[Quantity]:[Sum of Revenue]])</f>
        <v>2450</v>
      </c>
      <c r="V187" t="b">
        <f>AND(Table1[[#This Row],[Customer Gender]]="F",Table1[[#This Row],[Revenue]]&gt;50)</f>
        <v>0</v>
      </c>
      <c r="W187" t="b">
        <f>OR(Table1[[#This Row],[Customer Gender]]="F",Table1[[#This Row],[Revenue]]&gt;500)</f>
        <v>1</v>
      </c>
      <c r="X187" t="str">
        <f>IF(Table1[[#This Row],[Customer Gender]]="F","TRUE","FALSE")</f>
        <v>FALSE</v>
      </c>
      <c r="Y187" t="str" cm="1">
        <f t="array" ref="Y187">_xlfn.IFS(O187&gt;1000,"HIGH",O187&lt;1000,"LOW")</f>
        <v>HIGH</v>
      </c>
      <c r="Z187" t="b">
        <f t="shared" si="5"/>
        <v>1</v>
      </c>
    </row>
    <row r="188" spans="1:26" x14ac:dyDescent="0.3">
      <c r="A188">
        <v>186</v>
      </c>
      <c r="B188" s="24">
        <v>42467</v>
      </c>
      <c r="C188">
        <v>2016</v>
      </c>
      <c r="D188" t="s">
        <v>22</v>
      </c>
      <c r="E188">
        <v>53</v>
      </c>
      <c r="F188" t="s">
        <v>102</v>
      </c>
      <c r="G188" t="s">
        <v>93</v>
      </c>
      <c r="H188" t="s">
        <v>94</v>
      </c>
      <c r="I188" t="s">
        <v>103</v>
      </c>
      <c r="J188" t="s">
        <v>115</v>
      </c>
      <c r="K188">
        <v>2</v>
      </c>
      <c r="L188">
        <v>850.5</v>
      </c>
      <c r="M188">
        <v>932.5</v>
      </c>
      <c r="N188">
        <v>1701</v>
      </c>
      <c r="O188">
        <v>1865</v>
      </c>
      <c r="P188">
        <v>186</v>
      </c>
      <c r="Q188">
        <v>1865</v>
      </c>
      <c r="S188" s="2" t="str">
        <f t="shared" si="4"/>
        <v>BikesRoad Bikes</v>
      </c>
      <c r="T188" s="2">
        <f>MIN(Table1[[#This Row],[Quantity]:[Sum of Revenue]])</f>
        <v>2</v>
      </c>
      <c r="U188" s="2">
        <f>MAX(Table1[[#This Row],[Quantity]:[Sum of Revenue]])</f>
        <v>1865</v>
      </c>
      <c r="V188" t="b">
        <f>AND(Table1[[#This Row],[Customer Gender]]="F",Table1[[#This Row],[Revenue]]&gt;50)</f>
        <v>0</v>
      </c>
      <c r="W188" t="b">
        <f>OR(Table1[[#This Row],[Customer Gender]]="F",Table1[[#This Row],[Revenue]]&gt;500)</f>
        <v>1</v>
      </c>
      <c r="X188" t="str">
        <f>IF(Table1[[#This Row],[Customer Gender]]="F","TRUE","FALSE")</f>
        <v>FALSE</v>
      </c>
      <c r="Y188" t="str" cm="1">
        <f t="array" ref="Y188">_xlfn.IFS(O188&gt;1000,"HIGH",O188&lt;1000,"LOW")</f>
        <v>HIGH</v>
      </c>
      <c r="Z188" t="b">
        <f t="shared" si="5"/>
        <v>1</v>
      </c>
    </row>
    <row r="189" spans="1:26" x14ac:dyDescent="0.3">
      <c r="A189">
        <v>187</v>
      </c>
      <c r="B189" s="24">
        <v>42225</v>
      </c>
      <c r="C189">
        <v>2015</v>
      </c>
      <c r="D189" t="s">
        <v>26</v>
      </c>
      <c r="E189">
        <v>53</v>
      </c>
      <c r="F189" t="s">
        <v>102</v>
      </c>
      <c r="G189" t="s">
        <v>93</v>
      </c>
      <c r="H189" t="s">
        <v>94</v>
      </c>
      <c r="I189" t="s">
        <v>103</v>
      </c>
      <c r="J189" t="s">
        <v>104</v>
      </c>
      <c r="K189">
        <v>3</v>
      </c>
      <c r="L189">
        <v>765</v>
      </c>
      <c r="M189">
        <v>703.66666699999996</v>
      </c>
      <c r="N189">
        <v>2295</v>
      </c>
      <c r="O189">
        <v>2111</v>
      </c>
      <c r="P189">
        <v>187</v>
      </c>
      <c r="Q189">
        <v>2111</v>
      </c>
      <c r="S189" s="2" t="str">
        <f t="shared" si="4"/>
        <v>BikesMountain Bikes</v>
      </c>
      <c r="T189" s="2">
        <f>MIN(Table1[[#This Row],[Quantity]:[Sum of Revenue]])</f>
        <v>3</v>
      </c>
      <c r="U189" s="2">
        <f>MAX(Table1[[#This Row],[Quantity]:[Sum of Revenue]])</f>
        <v>2295</v>
      </c>
      <c r="V189" t="b">
        <f>AND(Table1[[#This Row],[Customer Gender]]="F",Table1[[#This Row],[Revenue]]&gt;50)</f>
        <v>0</v>
      </c>
      <c r="W189" t="b">
        <f>OR(Table1[[#This Row],[Customer Gender]]="F",Table1[[#This Row],[Revenue]]&gt;500)</f>
        <v>1</v>
      </c>
      <c r="X189" t="str">
        <f>IF(Table1[[#This Row],[Customer Gender]]="F","TRUE","FALSE")</f>
        <v>FALSE</v>
      </c>
      <c r="Y189" t="str" cm="1">
        <f t="array" ref="Y189">_xlfn.IFS(O189&gt;1000,"HIGH",O189&lt;1000,"LOW")</f>
        <v>HIGH</v>
      </c>
      <c r="Z189" t="b">
        <f t="shared" si="5"/>
        <v>1</v>
      </c>
    </row>
    <row r="190" spans="1:26" x14ac:dyDescent="0.3">
      <c r="A190">
        <v>188</v>
      </c>
      <c r="B190" s="24">
        <v>42225</v>
      </c>
      <c r="C190">
        <v>2015</v>
      </c>
      <c r="D190" t="s">
        <v>26</v>
      </c>
      <c r="E190">
        <v>53</v>
      </c>
      <c r="F190" t="s">
        <v>102</v>
      </c>
      <c r="G190" t="s">
        <v>93</v>
      </c>
      <c r="H190" t="s">
        <v>94</v>
      </c>
      <c r="I190" t="s">
        <v>97</v>
      </c>
      <c r="J190" t="s">
        <v>110</v>
      </c>
      <c r="K190">
        <v>1</v>
      </c>
      <c r="L190">
        <v>153</v>
      </c>
      <c r="M190">
        <v>144</v>
      </c>
      <c r="N190">
        <v>153</v>
      </c>
      <c r="O190">
        <v>144</v>
      </c>
      <c r="P190">
        <v>188</v>
      </c>
      <c r="Q190">
        <v>144</v>
      </c>
      <c r="S190" s="2" t="str">
        <f t="shared" si="4"/>
        <v>ClothingSocks</v>
      </c>
      <c r="T190" s="2">
        <f>MIN(Table1[[#This Row],[Quantity]:[Sum of Revenue]])</f>
        <v>1</v>
      </c>
      <c r="U190" s="2">
        <f>MAX(Table1[[#This Row],[Quantity]:[Sum of Revenue]])</f>
        <v>188</v>
      </c>
      <c r="V190" t="b">
        <f>AND(Table1[[#This Row],[Customer Gender]]="F",Table1[[#This Row],[Revenue]]&gt;50)</f>
        <v>0</v>
      </c>
      <c r="W190" t="b">
        <f>OR(Table1[[#This Row],[Customer Gender]]="F",Table1[[#This Row],[Revenue]]&gt;500)</f>
        <v>0</v>
      </c>
      <c r="X190" t="str">
        <f>IF(Table1[[#This Row],[Customer Gender]]="F","TRUE","FALSE")</f>
        <v>FALSE</v>
      </c>
      <c r="Y190" t="str" cm="1">
        <f t="array" ref="Y190">_xlfn.IFS(O190&gt;1000,"HIGH",O190&lt;1000,"LOW")</f>
        <v>LOW</v>
      </c>
      <c r="Z190" t="b">
        <f t="shared" si="5"/>
        <v>1</v>
      </c>
    </row>
    <row r="191" spans="1:26" x14ac:dyDescent="0.3">
      <c r="A191">
        <v>189</v>
      </c>
      <c r="B191" s="24">
        <v>42318</v>
      </c>
      <c r="C191">
        <v>2015</v>
      </c>
      <c r="D191" t="s">
        <v>29</v>
      </c>
      <c r="E191">
        <v>53</v>
      </c>
      <c r="F191" t="s">
        <v>102</v>
      </c>
      <c r="G191" t="s">
        <v>93</v>
      </c>
      <c r="H191" t="s">
        <v>94</v>
      </c>
      <c r="I191" t="s">
        <v>103</v>
      </c>
      <c r="J191" t="s">
        <v>104</v>
      </c>
      <c r="K191">
        <v>3</v>
      </c>
      <c r="L191">
        <v>765</v>
      </c>
      <c r="M191">
        <v>744.33333300000004</v>
      </c>
      <c r="N191">
        <v>2295</v>
      </c>
      <c r="O191">
        <v>2233</v>
      </c>
      <c r="P191">
        <v>189</v>
      </c>
      <c r="Q191">
        <v>2233</v>
      </c>
      <c r="S191" s="2" t="str">
        <f t="shared" si="4"/>
        <v>BikesMountain Bikes</v>
      </c>
      <c r="T191" s="2">
        <f>MIN(Table1[[#This Row],[Quantity]:[Sum of Revenue]])</f>
        <v>3</v>
      </c>
      <c r="U191" s="2">
        <f>MAX(Table1[[#This Row],[Quantity]:[Sum of Revenue]])</f>
        <v>2295</v>
      </c>
      <c r="V191" t="b">
        <f>AND(Table1[[#This Row],[Customer Gender]]="F",Table1[[#This Row],[Revenue]]&gt;50)</f>
        <v>0</v>
      </c>
      <c r="W191" t="b">
        <f>OR(Table1[[#This Row],[Customer Gender]]="F",Table1[[#This Row],[Revenue]]&gt;500)</f>
        <v>1</v>
      </c>
      <c r="X191" t="str">
        <f>IF(Table1[[#This Row],[Customer Gender]]="F","TRUE","FALSE")</f>
        <v>FALSE</v>
      </c>
      <c r="Y191" t="str" cm="1">
        <f t="array" ref="Y191">_xlfn.IFS(O191&gt;1000,"HIGH",O191&lt;1000,"LOW")</f>
        <v>HIGH</v>
      </c>
      <c r="Z191" t="b">
        <f t="shared" si="5"/>
        <v>1</v>
      </c>
    </row>
    <row r="192" spans="1:26" x14ac:dyDescent="0.3">
      <c r="A192">
        <v>190</v>
      </c>
      <c r="B192" s="24">
        <v>42337</v>
      </c>
      <c r="C192">
        <v>2015</v>
      </c>
      <c r="D192" t="s">
        <v>29</v>
      </c>
      <c r="E192">
        <v>53</v>
      </c>
      <c r="F192" t="s">
        <v>102</v>
      </c>
      <c r="G192" t="s">
        <v>93</v>
      </c>
      <c r="H192" t="s">
        <v>94</v>
      </c>
      <c r="I192" t="s">
        <v>103</v>
      </c>
      <c r="J192" t="s">
        <v>104</v>
      </c>
      <c r="K192">
        <v>3</v>
      </c>
      <c r="L192">
        <v>773.33</v>
      </c>
      <c r="M192">
        <v>773.33333300000004</v>
      </c>
      <c r="N192">
        <v>2320</v>
      </c>
      <c r="O192">
        <v>2320</v>
      </c>
      <c r="P192">
        <v>190</v>
      </c>
      <c r="Q192">
        <v>2320</v>
      </c>
      <c r="S192" s="2" t="str">
        <f t="shared" si="4"/>
        <v>BikesMountain Bikes</v>
      </c>
      <c r="T192" s="2">
        <f>MIN(Table1[[#This Row],[Quantity]:[Sum of Revenue]])</f>
        <v>3</v>
      </c>
      <c r="U192" s="2">
        <f>MAX(Table1[[#This Row],[Quantity]:[Sum of Revenue]])</f>
        <v>2320</v>
      </c>
      <c r="V192" t="b">
        <f>AND(Table1[[#This Row],[Customer Gender]]="F",Table1[[#This Row],[Revenue]]&gt;50)</f>
        <v>0</v>
      </c>
      <c r="W192" t="b">
        <f>OR(Table1[[#This Row],[Customer Gender]]="F",Table1[[#This Row],[Revenue]]&gt;500)</f>
        <v>1</v>
      </c>
      <c r="X192" t="str">
        <f>IF(Table1[[#This Row],[Customer Gender]]="F","TRUE","FALSE")</f>
        <v>FALSE</v>
      </c>
      <c r="Y192" t="str" cm="1">
        <f t="array" ref="Y192">_xlfn.IFS(O192&gt;1000,"HIGH",O192&lt;1000,"LOW")</f>
        <v>HIGH</v>
      </c>
      <c r="Z192" t="b">
        <f t="shared" si="5"/>
        <v>1</v>
      </c>
    </row>
    <row r="193" spans="1:26" x14ac:dyDescent="0.3">
      <c r="A193">
        <v>191</v>
      </c>
      <c r="B193" s="24">
        <v>42374</v>
      </c>
      <c r="C193">
        <v>2016</v>
      </c>
      <c r="D193" t="s">
        <v>19</v>
      </c>
      <c r="E193">
        <v>52</v>
      </c>
      <c r="F193" t="s">
        <v>92</v>
      </c>
      <c r="G193" t="s">
        <v>93</v>
      </c>
      <c r="H193" t="s">
        <v>100</v>
      </c>
      <c r="I193" t="s">
        <v>103</v>
      </c>
      <c r="J193" t="s">
        <v>112</v>
      </c>
      <c r="K193">
        <v>3</v>
      </c>
      <c r="L193">
        <v>247.33</v>
      </c>
      <c r="M193">
        <v>263.66666700000002</v>
      </c>
      <c r="N193">
        <v>742</v>
      </c>
      <c r="O193">
        <v>791</v>
      </c>
      <c r="P193">
        <v>191</v>
      </c>
      <c r="Q193">
        <v>791</v>
      </c>
      <c r="S193" s="2" t="str">
        <f t="shared" si="4"/>
        <v>BikesTouring Bikes</v>
      </c>
      <c r="T193" s="2">
        <f>MIN(Table1[[#This Row],[Quantity]:[Sum of Revenue]])</f>
        <v>3</v>
      </c>
      <c r="U193" s="2">
        <f>MAX(Table1[[#This Row],[Quantity]:[Sum of Revenue]])</f>
        <v>791</v>
      </c>
      <c r="V193" t="b">
        <f>AND(Table1[[#This Row],[Customer Gender]]="F",Table1[[#This Row],[Revenue]]&gt;50)</f>
        <v>1</v>
      </c>
      <c r="W193" t="b">
        <f>OR(Table1[[#This Row],[Customer Gender]]="F",Table1[[#This Row],[Revenue]]&gt;500)</f>
        <v>1</v>
      </c>
      <c r="X193" t="str">
        <f>IF(Table1[[#This Row],[Customer Gender]]="F","TRUE","FALSE")</f>
        <v>TRUE</v>
      </c>
      <c r="Y193" t="str" cm="1">
        <f t="array" ref="Y193">_xlfn.IFS(O193&gt;1000,"HIGH",O193&lt;1000,"LOW")</f>
        <v>LOW</v>
      </c>
      <c r="Z193" t="b">
        <f t="shared" si="5"/>
        <v>0</v>
      </c>
    </row>
    <row r="194" spans="1:26" x14ac:dyDescent="0.3">
      <c r="A194">
        <v>192</v>
      </c>
      <c r="B194" s="24">
        <v>42377</v>
      </c>
      <c r="C194">
        <v>2016</v>
      </c>
      <c r="D194" t="s">
        <v>19</v>
      </c>
      <c r="E194">
        <v>52</v>
      </c>
      <c r="F194" t="s">
        <v>92</v>
      </c>
      <c r="G194" t="s">
        <v>93</v>
      </c>
      <c r="H194" t="s">
        <v>100</v>
      </c>
      <c r="I194" t="s">
        <v>103</v>
      </c>
      <c r="J194" t="s">
        <v>112</v>
      </c>
      <c r="K194">
        <v>2</v>
      </c>
      <c r="L194">
        <v>371</v>
      </c>
      <c r="M194">
        <v>382.5</v>
      </c>
      <c r="N194">
        <v>742</v>
      </c>
      <c r="O194">
        <v>765</v>
      </c>
      <c r="P194">
        <v>192</v>
      </c>
      <c r="Q194">
        <v>765</v>
      </c>
      <c r="S194" s="2" t="str">
        <f t="shared" si="4"/>
        <v>BikesTouring Bikes</v>
      </c>
      <c r="T194" s="2">
        <f>MIN(Table1[[#This Row],[Quantity]:[Sum of Revenue]])</f>
        <v>2</v>
      </c>
      <c r="U194" s="2">
        <f>MAX(Table1[[#This Row],[Quantity]:[Sum of Revenue]])</f>
        <v>765</v>
      </c>
      <c r="V194" t="b">
        <f>AND(Table1[[#This Row],[Customer Gender]]="F",Table1[[#This Row],[Revenue]]&gt;50)</f>
        <v>1</v>
      </c>
      <c r="W194" t="b">
        <f>OR(Table1[[#This Row],[Customer Gender]]="F",Table1[[#This Row],[Revenue]]&gt;500)</f>
        <v>1</v>
      </c>
      <c r="X194" t="str">
        <f>IF(Table1[[#This Row],[Customer Gender]]="F","TRUE","FALSE")</f>
        <v>TRUE</v>
      </c>
      <c r="Y194" t="str" cm="1">
        <f t="array" ref="Y194">_xlfn.IFS(O194&gt;1000,"HIGH",O194&lt;1000,"LOW")</f>
        <v>LOW</v>
      </c>
      <c r="Z194" t="b">
        <f t="shared" si="5"/>
        <v>0</v>
      </c>
    </row>
    <row r="195" spans="1:26" x14ac:dyDescent="0.3">
      <c r="A195">
        <v>193</v>
      </c>
      <c r="B195" s="24">
        <v>42493</v>
      </c>
      <c r="C195">
        <v>2016</v>
      </c>
      <c r="D195" t="s">
        <v>23</v>
      </c>
      <c r="E195">
        <v>52</v>
      </c>
      <c r="F195" t="s">
        <v>92</v>
      </c>
      <c r="G195" t="s">
        <v>93</v>
      </c>
      <c r="H195" t="s">
        <v>100</v>
      </c>
      <c r="I195" t="s">
        <v>103</v>
      </c>
      <c r="J195" t="s">
        <v>104</v>
      </c>
      <c r="K195">
        <v>1</v>
      </c>
      <c r="L195">
        <v>769</v>
      </c>
      <c r="M195">
        <v>735</v>
      </c>
      <c r="N195">
        <v>769</v>
      </c>
      <c r="O195">
        <v>735</v>
      </c>
      <c r="P195">
        <v>193</v>
      </c>
      <c r="Q195">
        <v>735</v>
      </c>
      <c r="S195" s="2" t="str">
        <f t="shared" ref="S195:S204" si="6">_xlfn.CONCAT(I195,J195)</f>
        <v>BikesMountain Bikes</v>
      </c>
      <c r="T195" s="2">
        <f>MIN(Table1[[#This Row],[Quantity]:[Sum of Revenue]])</f>
        <v>1</v>
      </c>
      <c r="U195" s="2">
        <f>MAX(Table1[[#This Row],[Quantity]:[Sum of Revenue]])</f>
        <v>769</v>
      </c>
      <c r="V195" t="b">
        <f>AND(Table1[[#This Row],[Customer Gender]]="F",Table1[[#This Row],[Revenue]]&gt;50)</f>
        <v>1</v>
      </c>
      <c r="W195" t="b">
        <f>OR(Table1[[#This Row],[Customer Gender]]="F",Table1[[#This Row],[Revenue]]&gt;500)</f>
        <v>1</v>
      </c>
      <c r="X195" t="str">
        <f>IF(Table1[[#This Row],[Customer Gender]]="F","TRUE","FALSE")</f>
        <v>TRUE</v>
      </c>
      <c r="Y195" t="str" cm="1">
        <f t="array" ref="Y195">_xlfn.IFS(O195&gt;1000,"HIGH",O195&lt;1000,"LOW")</f>
        <v>LOW</v>
      </c>
      <c r="Z195" t="b">
        <f t="shared" ref="Z195:Z204" si="7">_xlfn.IFNA(F195="M",K195=2)</f>
        <v>0</v>
      </c>
    </row>
    <row r="196" spans="1:26" x14ac:dyDescent="0.3">
      <c r="A196">
        <v>194</v>
      </c>
      <c r="B196" s="24">
        <v>42493</v>
      </c>
      <c r="C196">
        <v>2016</v>
      </c>
      <c r="D196" t="s">
        <v>23</v>
      </c>
      <c r="E196">
        <v>52</v>
      </c>
      <c r="F196" t="s">
        <v>92</v>
      </c>
      <c r="G196" t="s">
        <v>93</v>
      </c>
      <c r="H196" t="s">
        <v>100</v>
      </c>
      <c r="I196" t="s">
        <v>103</v>
      </c>
      <c r="J196" t="s">
        <v>104</v>
      </c>
      <c r="K196">
        <v>1</v>
      </c>
      <c r="L196">
        <v>769</v>
      </c>
      <c r="M196">
        <v>777</v>
      </c>
      <c r="N196">
        <v>769</v>
      </c>
      <c r="O196">
        <v>777</v>
      </c>
      <c r="P196">
        <v>194</v>
      </c>
      <c r="Q196">
        <v>777</v>
      </c>
      <c r="S196" s="2" t="str">
        <f t="shared" si="6"/>
        <v>BikesMountain Bikes</v>
      </c>
      <c r="T196" s="2">
        <f>MIN(Table1[[#This Row],[Quantity]:[Sum of Revenue]])</f>
        <v>1</v>
      </c>
      <c r="U196" s="2">
        <f>MAX(Table1[[#This Row],[Quantity]:[Sum of Revenue]])</f>
        <v>777</v>
      </c>
      <c r="V196" t="b">
        <f>AND(Table1[[#This Row],[Customer Gender]]="F",Table1[[#This Row],[Revenue]]&gt;50)</f>
        <v>1</v>
      </c>
      <c r="W196" t="b">
        <f>OR(Table1[[#This Row],[Customer Gender]]="F",Table1[[#This Row],[Revenue]]&gt;500)</f>
        <v>1</v>
      </c>
      <c r="X196" t="str">
        <f>IF(Table1[[#This Row],[Customer Gender]]="F","TRUE","FALSE")</f>
        <v>TRUE</v>
      </c>
      <c r="Y196" t="str" cm="1">
        <f t="array" ref="Y196">_xlfn.IFS(O196&gt;1000,"HIGH",O196&lt;1000,"LOW")</f>
        <v>LOW</v>
      </c>
      <c r="Z196" t="b">
        <f t="shared" si="7"/>
        <v>0</v>
      </c>
    </row>
    <row r="197" spans="1:26" x14ac:dyDescent="0.3">
      <c r="A197">
        <v>195</v>
      </c>
      <c r="B197" s="24">
        <v>42493</v>
      </c>
      <c r="C197">
        <v>2016</v>
      </c>
      <c r="D197" t="s">
        <v>23</v>
      </c>
      <c r="E197">
        <v>52</v>
      </c>
      <c r="F197" t="s">
        <v>92</v>
      </c>
      <c r="G197" t="s">
        <v>93</v>
      </c>
      <c r="H197" t="s">
        <v>100</v>
      </c>
      <c r="I197" t="s">
        <v>97</v>
      </c>
      <c r="J197" t="s">
        <v>111</v>
      </c>
      <c r="K197">
        <v>1</v>
      </c>
      <c r="L197">
        <v>144</v>
      </c>
      <c r="M197">
        <v>166</v>
      </c>
      <c r="N197">
        <v>144</v>
      </c>
      <c r="O197">
        <v>166</v>
      </c>
      <c r="P197">
        <v>195</v>
      </c>
      <c r="Q197">
        <v>166</v>
      </c>
      <c r="S197" s="2" t="str">
        <f t="shared" si="6"/>
        <v>ClothingCaps</v>
      </c>
      <c r="T197" s="2">
        <f>MIN(Table1[[#This Row],[Quantity]:[Sum of Revenue]])</f>
        <v>1</v>
      </c>
      <c r="U197" s="2">
        <f>MAX(Table1[[#This Row],[Quantity]:[Sum of Revenue]])</f>
        <v>195</v>
      </c>
      <c r="V197" t="b">
        <f>AND(Table1[[#This Row],[Customer Gender]]="F",Table1[[#This Row],[Revenue]]&gt;50)</f>
        <v>1</v>
      </c>
      <c r="W197" t="b">
        <f>OR(Table1[[#This Row],[Customer Gender]]="F",Table1[[#This Row],[Revenue]]&gt;500)</f>
        <v>1</v>
      </c>
      <c r="X197" t="str">
        <f>IF(Table1[[#This Row],[Customer Gender]]="F","TRUE","FALSE")</f>
        <v>TRUE</v>
      </c>
      <c r="Y197" t="str" cm="1">
        <f t="array" ref="Y197">_xlfn.IFS(O197&gt;1000,"HIGH",O197&lt;1000,"LOW")</f>
        <v>LOW</v>
      </c>
      <c r="Z197" t="b">
        <f t="shared" si="7"/>
        <v>0</v>
      </c>
    </row>
    <row r="198" spans="1:26" x14ac:dyDescent="0.3">
      <c r="A198">
        <v>196</v>
      </c>
      <c r="B198" s="24">
        <v>42499</v>
      </c>
      <c r="C198">
        <v>2016</v>
      </c>
      <c r="D198" t="s">
        <v>23</v>
      </c>
      <c r="E198">
        <v>52</v>
      </c>
      <c r="F198" t="s">
        <v>92</v>
      </c>
      <c r="G198" t="s">
        <v>93</v>
      </c>
      <c r="H198" t="s">
        <v>100</v>
      </c>
      <c r="I198" t="s">
        <v>103</v>
      </c>
      <c r="J198" t="s">
        <v>112</v>
      </c>
      <c r="K198">
        <v>1</v>
      </c>
      <c r="L198">
        <v>742</v>
      </c>
      <c r="M198">
        <v>774</v>
      </c>
      <c r="N198">
        <v>742</v>
      </c>
      <c r="O198">
        <v>774</v>
      </c>
      <c r="P198">
        <v>196</v>
      </c>
      <c r="Q198">
        <v>774</v>
      </c>
      <c r="S198" s="2" t="str">
        <f t="shared" si="6"/>
        <v>BikesTouring Bikes</v>
      </c>
      <c r="T198" s="2">
        <f>MIN(Table1[[#This Row],[Quantity]:[Sum of Revenue]])</f>
        <v>1</v>
      </c>
      <c r="U198" s="2">
        <f>MAX(Table1[[#This Row],[Quantity]:[Sum of Revenue]])</f>
        <v>774</v>
      </c>
      <c r="V198" t="b">
        <f>AND(Table1[[#This Row],[Customer Gender]]="F",Table1[[#This Row],[Revenue]]&gt;50)</f>
        <v>1</v>
      </c>
      <c r="W198" t="b">
        <f>OR(Table1[[#This Row],[Customer Gender]]="F",Table1[[#This Row],[Revenue]]&gt;500)</f>
        <v>1</v>
      </c>
      <c r="X198" t="str">
        <f>IF(Table1[[#This Row],[Customer Gender]]="F","TRUE","FALSE")</f>
        <v>TRUE</v>
      </c>
      <c r="Y198" t="str" cm="1">
        <f t="array" ref="Y198">_xlfn.IFS(O198&gt;1000,"HIGH",O198&lt;1000,"LOW")</f>
        <v>LOW</v>
      </c>
      <c r="Z198" t="b">
        <f t="shared" si="7"/>
        <v>0</v>
      </c>
    </row>
    <row r="199" spans="1:26" x14ac:dyDescent="0.3">
      <c r="A199">
        <v>197</v>
      </c>
      <c r="B199" s="24">
        <v>42499</v>
      </c>
      <c r="C199">
        <v>2016</v>
      </c>
      <c r="D199" t="s">
        <v>23</v>
      </c>
      <c r="E199">
        <v>52</v>
      </c>
      <c r="F199" t="s">
        <v>92</v>
      </c>
      <c r="G199" t="s">
        <v>93</v>
      </c>
      <c r="H199" t="s">
        <v>100</v>
      </c>
      <c r="I199" t="s">
        <v>97</v>
      </c>
      <c r="J199" t="s">
        <v>111</v>
      </c>
      <c r="K199">
        <v>2</v>
      </c>
      <c r="L199">
        <v>4.5</v>
      </c>
      <c r="M199">
        <v>5.5</v>
      </c>
      <c r="N199">
        <v>9</v>
      </c>
      <c r="O199">
        <v>11</v>
      </c>
      <c r="P199">
        <v>197</v>
      </c>
      <c r="Q199">
        <v>11</v>
      </c>
      <c r="S199" s="2" t="str">
        <f t="shared" si="6"/>
        <v>ClothingCaps</v>
      </c>
      <c r="T199" s="2">
        <f>MIN(Table1[[#This Row],[Quantity]:[Sum of Revenue]])</f>
        <v>2</v>
      </c>
      <c r="U199" s="2">
        <f>MAX(Table1[[#This Row],[Quantity]:[Sum of Revenue]])</f>
        <v>197</v>
      </c>
      <c r="V199" t="b">
        <f>AND(Table1[[#This Row],[Customer Gender]]="F",Table1[[#This Row],[Revenue]]&gt;50)</f>
        <v>0</v>
      </c>
      <c r="W199" t="b">
        <f>OR(Table1[[#This Row],[Customer Gender]]="F",Table1[[#This Row],[Revenue]]&gt;500)</f>
        <v>1</v>
      </c>
      <c r="X199" t="str">
        <f>IF(Table1[[#This Row],[Customer Gender]]="F","TRUE","FALSE")</f>
        <v>TRUE</v>
      </c>
      <c r="Y199" t="str" cm="1">
        <f t="array" ref="Y199">_xlfn.IFS(O199&gt;1000,"HIGH",O199&lt;1000,"LOW")</f>
        <v>LOW</v>
      </c>
      <c r="Z199" t="b">
        <f t="shared" si="7"/>
        <v>0</v>
      </c>
    </row>
    <row r="200" spans="1:26" x14ac:dyDescent="0.3">
      <c r="A200">
        <v>198</v>
      </c>
      <c r="B200" s="24">
        <v>42199</v>
      </c>
      <c r="C200">
        <v>2015</v>
      </c>
      <c r="D200" t="s">
        <v>25</v>
      </c>
      <c r="E200">
        <v>52</v>
      </c>
      <c r="F200" t="s">
        <v>92</v>
      </c>
      <c r="G200" t="s">
        <v>93</v>
      </c>
      <c r="H200" t="s">
        <v>100</v>
      </c>
      <c r="I200" t="s">
        <v>103</v>
      </c>
      <c r="J200" t="s">
        <v>104</v>
      </c>
      <c r="K200">
        <v>3</v>
      </c>
      <c r="L200">
        <v>773.33</v>
      </c>
      <c r="M200">
        <v>771.33333300000004</v>
      </c>
      <c r="N200">
        <v>2320</v>
      </c>
      <c r="O200">
        <v>2314</v>
      </c>
      <c r="P200">
        <v>198</v>
      </c>
      <c r="Q200">
        <v>2314</v>
      </c>
      <c r="S200" s="2" t="str">
        <f t="shared" si="6"/>
        <v>BikesMountain Bikes</v>
      </c>
      <c r="T200" s="2">
        <f>MIN(Table1[[#This Row],[Quantity]:[Sum of Revenue]])</f>
        <v>3</v>
      </c>
      <c r="U200" s="2">
        <f>MAX(Table1[[#This Row],[Quantity]:[Sum of Revenue]])</f>
        <v>2320</v>
      </c>
      <c r="V200" t="b">
        <f>AND(Table1[[#This Row],[Customer Gender]]="F",Table1[[#This Row],[Revenue]]&gt;50)</f>
        <v>1</v>
      </c>
      <c r="W200" t="b">
        <f>OR(Table1[[#This Row],[Customer Gender]]="F",Table1[[#This Row],[Revenue]]&gt;500)</f>
        <v>1</v>
      </c>
      <c r="X200" t="str">
        <f>IF(Table1[[#This Row],[Customer Gender]]="F","TRUE","FALSE")</f>
        <v>TRUE</v>
      </c>
      <c r="Y200" t="str" cm="1">
        <f t="array" ref="Y200">_xlfn.IFS(O200&gt;1000,"HIGH",O200&lt;1000,"LOW")</f>
        <v>HIGH</v>
      </c>
      <c r="Z200" t="b">
        <f t="shared" si="7"/>
        <v>0</v>
      </c>
    </row>
    <row r="201" spans="1:26" x14ac:dyDescent="0.3">
      <c r="A201">
        <v>199</v>
      </c>
      <c r="B201" s="24">
        <v>42253</v>
      </c>
      <c r="C201">
        <v>2015</v>
      </c>
      <c r="D201" t="s">
        <v>27</v>
      </c>
      <c r="E201">
        <v>52</v>
      </c>
      <c r="F201" t="s">
        <v>92</v>
      </c>
      <c r="G201" t="s">
        <v>93</v>
      </c>
      <c r="H201" t="s">
        <v>100</v>
      </c>
      <c r="I201" t="s">
        <v>97</v>
      </c>
      <c r="J201" t="s">
        <v>111</v>
      </c>
      <c r="K201">
        <v>2</v>
      </c>
      <c r="L201">
        <v>58.5</v>
      </c>
      <c r="M201">
        <v>62</v>
      </c>
      <c r="N201">
        <v>117</v>
      </c>
      <c r="O201">
        <v>124</v>
      </c>
      <c r="P201">
        <v>199</v>
      </c>
      <c r="Q201">
        <v>124</v>
      </c>
      <c r="S201" s="2" t="str">
        <f t="shared" si="6"/>
        <v>ClothingCaps</v>
      </c>
      <c r="T201" s="2">
        <f>MIN(Table1[[#This Row],[Quantity]:[Sum of Revenue]])</f>
        <v>2</v>
      </c>
      <c r="U201" s="2">
        <f>MAX(Table1[[#This Row],[Quantity]:[Sum of Revenue]])</f>
        <v>199</v>
      </c>
      <c r="V201" t="b">
        <f>AND(Table1[[#This Row],[Customer Gender]]="F",Table1[[#This Row],[Revenue]]&gt;50)</f>
        <v>1</v>
      </c>
      <c r="W201" t="b">
        <f>OR(Table1[[#This Row],[Customer Gender]]="F",Table1[[#This Row],[Revenue]]&gt;500)</f>
        <v>1</v>
      </c>
      <c r="X201" t="str">
        <f>IF(Table1[[#This Row],[Customer Gender]]="F","TRUE","FALSE")</f>
        <v>TRUE</v>
      </c>
      <c r="Y201" t="str" cm="1">
        <f t="array" ref="Y201">_xlfn.IFS(O201&gt;1000,"HIGH",O201&lt;1000,"LOW")</f>
        <v>LOW</v>
      </c>
      <c r="Z201" t="b">
        <f t="shared" si="7"/>
        <v>0</v>
      </c>
    </row>
    <row r="202" spans="1:26" x14ac:dyDescent="0.3">
      <c r="A202">
        <v>200</v>
      </c>
      <c r="B202" s="24">
        <v>42290</v>
      </c>
      <c r="C202">
        <v>2015</v>
      </c>
      <c r="D202" t="s">
        <v>28</v>
      </c>
      <c r="E202">
        <v>52</v>
      </c>
      <c r="F202" t="s">
        <v>92</v>
      </c>
      <c r="G202" t="s">
        <v>93</v>
      </c>
      <c r="H202" t="s">
        <v>100</v>
      </c>
      <c r="I202" t="s">
        <v>103</v>
      </c>
      <c r="J202" t="s">
        <v>104</v>
      </c>
      <c r="K202">
        <v>2</v>
      </c>
      <c r="L202">
        <v>1147.5</v>
      </c>
      <c r="M202">
        <v>1169.5</v>
      </c>
      <c r="N202">
        <v>2295</v>
      </c>
      <c r="O202">
        <v>2339</v>
      </c>
      <c r="P202">
        <v>200</v>
      </c>
      <c r="Q202">
        <v>2339</v>
      </c>
      <c r="S202" s="2" t="str">
        <f t="shared" si="6"/>
        <v>BikesMountain Bikes</v>
      </c>
      <c r="T202" s="2">
        <f>MIN(Table1[[#This Row],[Quantity]:[Sum of Revenue]])</f>
        <v>2</v>
      </c>
      <c r="U202" s="2">
        <f>MAX(Table1[[#This Row],[Quantity]:[Sum of Revenue]])</f>
        <v>2339</v>
      </c>
      <c r="V202" t="b">
        <f>AND(Table1[[#This Row],[Customer Gender]]="F",Table1[[#This Row],[Revenue]]&gt;50)</f>
        <v>1</v>
      </c>
      <c r="W202" t="b">
        <f>OR(Table1[[#This Row],[Customer Gender]]="F",Table1[[#This Row],[Revenue]]&gt;500)</f>
        <v>1</v>
      </c>
      <c r="X202" t="str">
        <f>IF(Table1[[#This Row],[Customer Gender]]="F","TRUE","FALSE")</f>
        <v>TRUE</v>
      </c>
      <c r="Y202" t="str" cm="1">
        <f t="array" ref="Y202">_xlfn.IFS(O202&gt;1000,"HIGH",O202&lt;1000,"LOW")</f>
        <v>HIGH</v>
      </c>
      <c r="Z202" t="b">
        <f t="shared" si="7"/>
        <v>0</v>
      </c>
    </row>
    <row r="203" spans="1:26" x14ac:dyDescent="0.3">
      <c r="A203">
        <v>201</v>
      </c>
      <c r="B203" s="24">
        <v>42531</v>
      </c>
      <c r="C203">
        <v>2016</v>
      </c>
      <c r="D203" t="s">
        <v>24</v>
      </c>
      <c r="E203">
        <v>52</v>
      </c>
      <c r="F203" t="s">
        <v>92</v>
      </c>
      <c r="G203" t="s">
        <v>93</v>
      </c>
      <c r="H203" t="s">
        <v>100</v>
      </c>
      <c r="I203" t="s">
        <v>97</v>
      </c>
      <c r="J203" t="s">
        <v>98</v>
      </c>
      <c r="K203">
        <v>3</v>
      </c>
      <c r="L203">
        <v>220.33</v>
      </c>
      <c r="M203">
        <v>269.66666700000002</v>
      </c>
      <c r="N203">
        <v>661</v>
      </c>
      <c r="O203">
        <v>809</v>
      </c>
      <c r="P203">
        <v>201</v>
      </c>
      <c r="Q203">
        <v>809</v>
      </c>
      <c r="S203" s="2" t="str">
        <f t="shared" si="6"/>
        <v>ClothingGloves</v>
      </c>
      <c r="T203" s="2">
        <f>MIN(Table1[[#This Row],[Quantity]:[Sum of Revenue]])</f>
        <v>3</v>
      </c>
      <c r="U203" s="2">
        <f>MAX(Table1[[#This Row],[Quantity]:[Sum of Revenue]])</f>
        <v>809</v>
      </c>
      <c r="V203" t="b">
        <f>AND(Table1[[#This Row],[Customer Gender]]="F",Table1[[#This Row],[Revenue]]&gt;50)</f>
        <v>1</v>
      </c>
      <c r="W203" t="b">
        <f>OR(Table1[[#This Row],[Customer Gender]]="F",Table1[[#This Row],[Revenue]]&gt;500)</f>
        <v>1</v>
      </c>
      <c r="X203" t="str">
        <f>IF(Table1[[#This Row],[Customer Gender]]="F","TRUE","FALSE")</f>
        <v>TRUE</v>
      </c>
      <c r="Y203" t="str" cm="1">
        <f t="array" ref="Y203">_xlfn.IFS(O203&gt;1000,"HIGH",O203&lt;1000,"LOW")</f>
        <v>LOW</v>
      </c>
      <c r="Z203" t="b">
        <f t="shared" si="7"/>
        <v>0</v>
      </c>
    </row>
    <row r="204" spans="1:26" x14ac:dyDescent="0.3">
      <c r="A204">
        <v>202</v>
      </c>
      <c r="B204" s="24">
        <v>42484</v>
      </c>
      <c r="C204">
        <v>2016</v>
      </c>
      <c r="D204" t="s">
        <v>22</v>
      </c>
      <c r="E204">
        <v>51</v>
      </c>
      <c r="F204" t="s">
        <v>92</v>
      </c>
      <c r="G204" t="s">
        <v>93</v>
      </c>
      <c r="H204" t="s">
        <v>94</v>
      </c>
      <c r="I204" t="s">
        <v>97</v>
      </c>
      <c r="J204" t="s">
        <v>98</v>
      </c>
      <c r="K204">
        <v>3</v>
      </c>
      <c r="L204">
        <v>106</v>
      </c>
      <c r="M204">
        <v>125.333333</v>
      </c>
      <c r="N204">
        <v>318</v>
      </c>
      <c r="O204">
        <v>376</v>
      </c>
      <c r="P204">
        <v>202</v>
      </c>
      <c r="Q204">
        <v>376</v>
      </c>
      <c r="S204" s="2" t="str">
        <f t="shared" si="6"/>
        <v>ClothingGloves</v>
      </c>
      <c r="T204" s="2">
        <f>MIN(Table1[[#This Row],[Quantity]:[Sum of Revenue]])</f>
        <v>3</v>
      </c>
      <c r="U204" s="2">
        <f>MAX(Table1[[#This Row],[Quantity]:[Sum of Revenue]])</f>
        <v>376</v>
      </c>
      <c r="V204" t="b">
        <f>AND(Table1[[#This Row],[Customer Gender]]="F",Table1[[#This Row],[Revenue]]&gt;50)</f>
        <v>1</v>
      </c>
      <c r="W204" t="b">
        <f>OR(Table1[[#This Row],[Customer Gender]]="F",Table1[[#This Row],[Revenue]]&gt;500)</f>
        <v>1</v>
      </c>
      <c r="X204" t="str">
        <f>IF(Table1[[#This Row],[Customer Gender]]="F","TRUE","FALSE")</f>
        <v>TRUE</v>
      </c>
      <c r="Y204" t="str" cm="1">
        <f t="array" ref="Y204">_xlfn.IFS(O204&gt;1000,"HIGH",O204&lt;1000,"LOW")</f>
        <v>LOW</v>
      </c>
      <c r="Z204" t="b">
        <f t="shared" si="7"/>
        <v>0</v>
      </c>
    </row>
    <row r="205" spans="1:26" ht="18" x14ac:dyDescent="0.35">
      <c r="B205" s="24"/>
      <c r="O205" s="14" t="s">
        <v>146</v>
      </c>
      <c r="P205" s="31" t="s">
        <v>147</v>
      </c>
    </row>
    <row r="206" spans="1:26" x14ac:dyDescent="0.3">
      <c r="B206" s="24"/>
      <c r="O206">
        <f ca="1">AVERAGE(Table1[Revenue])</f>
        <v>596.58128078817731</v>
      </c>
    </row>
    <row r="207" spans="1:26" ht="18" x14ac:dyDescent="0.35">
      <c r="A207" s="2"/>
      <c r="B207" s="19" t="s">
        <v>148</v>
      </c>
      <c r="D207" s="35"/>
    </row>
    <row r="208" spans="1:26" x14ac:dyDescent="0.3">
      <c r="A208" s="2" t="s">
        <v>85</v>
      </c>
      <c r="B208" s="18" t="s">
        <v>149</v>
      </c>
      <c r="D208" s="40"/>
      <c r="E208" s="40"/>
      <c r="F208" s="40"/>
    </row>
    <row r="209" spans="1:2" x14ac:dyDescent="0.3">
      <c r="A209" s="39" t="s">
        <v>96</v>
      </c>
      <c r="B209" s="52">
        <f>AVERAGEIF(J:J,A$209,Q:Q)</f>
        <v>215.87209302325581</v>
      </c>
    </row>
    <row r="210" spans="1:2" x14ac:dyDescent="0.3">
      <c r="A210" s="39" t="s">
        <v>98</v>
      </c>
      <c r="B210" s="52">
        <f>AVERAGEIF(J:J,$A210,Q:Q)</f>
        <v>490</v>
      </c>
    </row>
    <row r="211" spans="1:2" x14ac:dyDescent="0.3">
      <c r="A211" s="39" t="s">
        <v>104</v>
      </c>
      <c r="B211" s="52">
        <f>AVERAGEIF(J:J,$A211,Q:Q)</f>
        <v>1804.4705882352941</v>
      </c>
    </row>
    <row r="212" spans="1:2" x14ac:dyDescent="0.3">
      <c r="A212" s="39" t="s">
        <v>111</v>
      </c>
      <c r="B212" s="52">
        <f t="shared" ref="B212:B223" si="8">AVERAGEIF(J:J,$A212,Q:Q)</f>
        <v>132.25</v>
      </c>
    </row>
    <row r="213" spans="1:2" x14ac:dyDescent="0.3">
      <c r="A213" s="39" t="s">
        <v>112</v>
      </c>
      <c r="B213" s="52">
        <f t="shared" si="8"/>
        <v>770.25</v>
      </c>
    </row>
    <row r="214" spans="1:2" x14ac:dyDescent="0.3">
      <c r="A214" s="39" t="s">
        <v>110</v>
      </c>
      <c r="B214" s="52">
        <f t="shared" si="8"/>
        <v>157</v>
      </c>
    </row>
    <row r="215" spans="1:2" x14ac:dyDescent="0.3">
      <c r="A215" s="39" t="s">
        <v>115</v>
      </c>
      <c r="B215" s="52">
        <f t="shared" si="8"/>
        <v>1865</v>
      </c>
    </row>
    <row r="216" spans="1:2" x14ac:dyDescent="0.3">
      <c r="A216" s="39" t="s">
        <v>114</v>
      </c>
      <c r="B216" s="52">
        <f t="shared" si="8"/>
        <v>458.8</v>
      </c>
    </row>
    <row r="217" spans="1:2" x14ac:dyDescent="0.3">
      <c r="A217" s="39" t="s">
        <v>99</v>
      </c>
      <c r="B217" s="52">
        <f t="shared" si="8"/>
        <v>400.5</v>
      </c>
    </row>
    <row r="218" spans="1:2" x14ac:dyDescent="0.3">
      <c r="A218" s="39" t="s">
        <v>106</v>
      </c>
      <c r="B218" s="52">
        <f t="shared" si="8"/>
        <v>669.08333333333337</v>
      </c>
    </row>
    <row r="219" spans="1:2" x14ac:dyDescent="0.3">
      <c r="A219" s="39" t="s">
        <v>107</v>
      </c>
      <c r="B219" s="52">
        <f t="shared" si="8"/>
        <v>692.3</v>
      </c>
    </row>
    <row r="220" spans="1:2" x14ac:dyDescent="0.3">
      <c r="A220" s="39" t="s">
        <v>113</v>
      </c>
      <c r="B220" s="52">
        <f t="shared" si="8"/>
        <v>140.80000000000001</v>
      </c>
    </row>
    <row r="221" spans="1:2" x14ac:dyDescent="0.3">
      <c r="A221" s="39" t="s">
        <v>101</v>
      </c>
      <c r="B221" s="52">
        <f t="shared" si="8"/>
        <v>1024.5999999999999</v>
      </c>
    </row>
    <row r="222" spans="1:2" x14ac:dyDescent="0.3">
      <c r="A222" s="39" t="s">
        <v>109</v>
      </c>
      <c r="B222" s="52">
        <f t="shared" si="8"/>
        <v>252</v>
      </c>
    </row>
    <row r="223" spans="1:2" x14ac:dyDescent="0.3">
      <c r="A223" s="39" t="s">
        <v>108</v>
      </c>
      <c r="B223" s="52">
        <f t="shared" si="8"/>
        <v>286</v>
      </c>
    </row>
    <row r="225" spans="1:4" ht="18" x14ac:dyDescent="0.35">
      <c r="A225" s="81" t="s">
        <v>150</v>
      </c>
      <c r="B225" s="81"/>
      <c r="C225" s="81"/>
      <c r="D225" s="35"/>
    </row>
    <row r="226" spans="1:4" x14ac:dyDescent="0.3">
      <c r="A226" s="43" t="s">
        <v>85</v>
      </c>
      <c r="B226" s="43" t="s">
        <v>35</v>
      </c>
      <c r="C226" s="44" t="s">
        <v>149</v>
      </c>
    </row>
    <row r="227" spans="1:4" x14ac:dyDescent="0.3">
      <c r="A227" s="39" t="s">
        <v>96</v>
      </c>
      <c r="B227" s="2">
        <v>1</v>
      </c>
      <c r="C227" s="42">
        <f>AVERAGEIFS(Q:Q,K:K,B227,J:J,A227)</f>
        <v>200.42857142857142</v>
      </c>
    </row>
    <row r="228" spans="1:4" x14ac:dyDescent="0.3">
      <c r="A228" s="39" t="s">
        <v>98</v>
      </c>
      <c r="B228" s="2">
        <v>1</v>
      </c>
      <c r="C228" s="42">
        <f t="shared" ref="C228:C271" si="9">AVERAGEIFS(Q:Q,K:K,B228,J:J,A228)</f>
        <v>57</v>
      </c>
    </row>
    <row r="229" spans="1:4" x14ac:dyDescent="0.3">
      <c r="A229" s="39" t="s">
        <v>104</v>
      </c>
      <c r="B229" s="2">
        <v>1</v>
      </c>
      <c r="C229" s="42">
        <f t="shared" si="9"/>
        <v>1746.1052631578948</v>
      </c>
    </row>
    <row r="230" spans="1:4" x14ac:dyDescent="0.3">
      <c r="A230" s="39" t="s">
        <v>111</v>
      </c>
      <c r="B230" s="2">
        <v>1</v>
      </c>
      <c r="C230" s="42">
        <f t="shared" si="9"/>
        <v>197</v>
      </c>
    </row>
    <row r="231" spans="1:4" x14ac:dyDescent="0.3">
      <c r="A231" s="39" t="s">
        <v>112</v>
      </c>
      <c r="B231" s="2">
        <v>1</v>
      </c>
      <c r="C231" s="42">
        <f t="shared" si="9"/>
        <v>774</v>
      </c>
    </row>
    <row r="232" spans="1:4" x14ac:dyDescent="0.3">
      <c r="A232" s="39" t="s">
        <v>110</v>
      </c>
      <c r="B232" s="2">
        <v>1</v>
      </c>
      <c r="C232" s="42">
        <f t="shared" si="9"/>
        <v>204.5</v>
      </c>
    </row>
    <row r="233" spans="1:4" x14ac:dyDescent="0.3">
      <c r="A233" s="39" t="s">
        <v>115</v>
      </c>
      <c r="B233" s="2">
        <v>1</v>
      </c>
      <c r="C233" s="42" t="e">
        <f t="shared" si="9"/>
        <v>#DIV/0!</v>
      </c>
    </row>
    <row r="234" spans="1:4" x14ac:dyDescent="0.3">
      <c r="A234" s="39" t="s">
        <v>114</v>
      </c>
      <c r="B234" s="2">
        <v>1</v>
      </c>
      <c r="C234" s="42">
        <f t="shared" si="9"/>
        <v>170.33333333333334</v>
      </c>
    </row>
    <row r="235" spans="1:4" x14ac:dyDescent="0.3">
      <c r="A235" s="39" t="s">
        <v>99</v>
      </c>
      <c r="B235" s="2">
        <v>1</v>
      </c>
      <c r="C235" s="42">
        <f t="shared" si="9"/>
        <v>424.85714285714283</v>
      </c>
    </row>
    <row r="236" spans="1:4" x14ac:dyDescent="0.3">
      <c r="A236" s="39" t="s">
        <v>106</v>
      </c>
      <c r="B236" s="2">
        <v>1</v>
      </c>
      <c r="C236" s="42">
        <f t="shared" si="9"/>
        <v>658.25</v>
      </c>
    </row>
    <row r="237" spans="1:4" x14ac:dyDescent="0.3">
      <c r="A237" s="39" t="s">
        <v>107</v>
      </c>
      <c r="B237" s="2">
        <v>1</v>
      </c>
      <c r="C237" s="42">
        <f t="shared" si="9"/>
        <v>572</v>
      </c>
    </row>
    <row r="238" spans="1:4" x14ac:dyDescent="0.3">
      <c r="A238" s="39" t="s">
        <v>113</v>
      </c>
      <c r="B238" s="2">
        <v>1</v>
      </c>
      <c r="C238" s="42">
        <f t="shared" si="9"/>
        <v>152</v>
      </c>
    </row>
    <row r="239" spans="1:4" x14ac:dyDescent="0.3">
      <c r="A239" s="39" t="s">
        <v>101</v>
      </c>
      <c r="B239" s="2">
        <v>1</v>
      </c>
      <c r="C239" s="42">
        <f t="shared" si="9"/>
        <v>987</v>
      </c>
    </row>
    <row r="240" spans="1:4" x14ac:dyDescent="0.3">
      <c r="A240" s="39" t="s">
        <v>109</v>
      </c>
      <c r="B240" s="2">
        <v>1</v>
      </c>
      <c r="C240" s="42" t="e">
        <f t="shared" si="9"/>
        <v>#DIV/0!</v>
      </c>
    </row>
    <row r="241" spans="1:3" x14ac:dyDescent="0.3">
      <c r="A241" s="39" t="s">
        <v>108</v>
      </c>
      <c r="B241" s="2">
        <v>1</v>
      </c>
      <c r="C241" s="42" t="e">
        <f t="shared" si="9"/>
        <v>#DIV/0!</v>
      </c>
    </row>
    <row r="242" spans="1:3" x14ac:dyDescent="0.3">
      <c r="A242" s="39" t="s">
        <v>96</v>
      </c>
      <c r="B242" s="2">
        <v>2</v>
      </c>
      <c r="C242" s="42">
        <f t="shared" si="9"/>
        <v>174.36666666666667</v>
      </c>
    </row>
    <row r="243" spans="1:3" x14ac:dyDescent="0.3">
      <c r="A243" s="39" t="s">
        <v>98</v>
      </c>
      <c r="B243" s="2">
        <v>2</v>
      </c>
      <c r="C243" s="42">
        <f t="shared" si="9"/>
        <v>718</v>
      </c>
    </row>
    <row r="244" spans="1:3" x14ac:dyDescent="0.3">
      <c r="A244" s="39" t="s">
        <v>104</v>
      </c>
      <c r="B244" s="2">
        <v>2</v>
      </c>
      <c r="C244" s="42">
        <f t="shared" si="9"/>
        <v>1978.8333333333333</v>
      </c>
    </row>
    <row r="245" spans="1:3" x14ac:dyDescent="0.3">
      <c r="A245" s="39" t="s">
        <v>111</v>
      </c>
      <c r="B245" s="2">
        <v>2</v>
      </c>
      <c r="C245" s="42">
        <f t="shared" si="9"/>
        <v>67.5</v>
      </c>
    </row>
    <row r="246" spans="1:3" x14ac:dyDescent="0.3">
      <c r="A246" s="39" t="s">
        <v>112</v>
      </c>
      <c r="B246" s="2">
        <v>2</v>
      </c>
      <c r="C246" s="42">
        <f t="shared" si="9"/>
        <v>765</v>
      </c>
    </row>
    <row r="247" spans="1:3" x14ac:dyDescent="0.3">
      <c r="A247" s="39" t="s">
        <v>110</v>
      </c>
      <c r="B247" s="2">
        <v>2</v>
      </c>
      <c r="C247" s="42">
        <f t="shared" si="9"/>
        <v>61</v>
      </c>
    </row>
    <row r="248" spans="1:3" x14ac:dyDescent="0.3">
      <c r="A248" s="39" t="s">
        <v>115</v>
      </c>
      <c r="B248" s="2">
        <v>2</v>
      </c>
      <c r="C248" s="42">
        <f t="shared" si="9"/>
        <v>1865</v>
      </c>
    </row>
    <row r="249" spans="1:3" x14ac:dyDescent="0.3">
      <c r="A249" s="39" t="s">
        <v>114</v>
      </c>
      <c r="B249" s="2">
        <v>2</v>
      </c>
      <c r="C249" s="42">
        <f t="shared" si="9"/>
        <v>58</v>
      </c>
    </row>
    <row r="250" spans="1:3" x14ac:dyDescent="0.3">
      <c r="A250" s="39" t="s">
        <v>99</v>
      </c>
      <c r="B250" s="2">
        <v>2</v>
      </c>
      <c r="C250" s="42">
        <f t="shared" si="9"/>
        <v>381.42857142857144</v>
      </c>
    </row>
    <row r="251" spans="1:3" x14ac:dyDescent="0.3">
      <c r="A251" s="39" t="s">
        <v>106</v>
      </c>
      <c r="B251" s="2">
        <v>2</v>
      </c>
      <c r="C251" s="42">
        <f t="shared" si="9"/>
        <v>651.25</v>
      </c>
    </row>
    <row r="252" spans="1:3" x14ac:dyDescent="0.3">
      <c r="A252" s="39" t="s">
        <v>107</v>
      </c>
      <c r="B252" s="2">
        <v>2</v>
      </c>
      <c r="C252" s="42">
        <f t="shared" si="9"/>
        <v>784.25</v>
      </c>
    </row>
    <row r="253" spans="1:3" x14ac:dyDescent="0.3">
      <c r="A253" s="39" t="s">
        <v>113</v>
      </c>
      <c r="B253" s="2">
        <v>2</v>
      </c>
      <c r="C253" s="42">
        <f t="shared" si="9"/>
        <v>204</v>
      </c>
    </row>
    <row r="254" spans="1:3" x14ac:dyDescent="0.3">
      <c r="A254" s="39" t="s">
        <v>101</v>
      </c>
      <c r="B254" s="2">
        <v>2</v>
      </c>
      <c r="C254" s="42">
        <f t="shared" si="9"/>
        <v>1049</v>
      </c>
    </row>
    <row r="255" spans="1:3" x14ac:dyDescent="0.3">
      <c r="A255" s="39" t="s">
        <v>109</v>
      </c>
      <c r="B255" s="2">
        <v>2</v>
      </c>
      <c r="C255" s="42">
        <f t="shared" si="9"/>
        <v>252</v>
      </c>
    </row>
    <row r="256" spans="1:3" x14ac:dyDescent="0.3">
      <c r="A256" s="39" t="s">
        <v>108</v>
      </c>
      <c r="B256" s="2">
        <v>2</v>
      </c>
      <c r="C256" s="42" t="e">
        <f t="shared" si="9"/>
        <v>#DIV/0!</v>
      </c>
    </row>
    <row r="257" spans="1:3" x14ac:dyDescent="0.3">
      <c r="A257" s="39" t="s">
        <v>96</v>
      </c>
      <c r="B257" s="2">
        <v>3</v>
      </c>
      <c r="C257" s="42">
        <f t="shared" si="9"/>
        <v>275.78571428571428</v>
      </c>
    </row>
    <row r="258" spans="1:3" x14ac:dyDescent="0.3">
      <c r="A258" s="39" t="s">
        <v>98</v>
      </c>
      <c r="B258" s="2">
        <v>3</v>
      </c>
      <c r="C258" s="42">
        <f t="shared" si="9"/>
        <v>592.5</v>
      </c>
    </row>
    <row r="259" spans="1:3" x14ac:dyDescent="0.3">
      <c r="A259" s="39" t="s">
        <v>104</v>
      </c>
      <c r="B259" s="2">
        <v>3</v>
      </c>
      <c r="C259" s="42">
        <f t="shared" si="9"/>
        <v>1811.4444444444443</v>
      </c>
    </row>
    <row r="260" spans="1:3" x14ac:dyDescent="0.3">
      <c r="A260" s="39" t="s">
        <v>111</v>
      </c>
      <c r="B260" s="2">
        <v>3</v>
      </c>
      <c r="C260" s="42" t="e">
        <f t="shared" si="9"/>
        <v>#DIV/0!</v>
      </c>
    </row>
    <row r="261" spans="1:3" x14ac:dyDescent="0.3">
      <c r="A261" s="39" t="s">
        <v>112</v>
      </c>
      <c r="B261" s="2">
        <v>3</v>
      </c>
      <c r="C261" s="42">
        <f t="shared" si="9"/>
        <v>771</v>
      </c>
    </row>
    <row r="262" spans="1:3" x14ac:dyDescent="0.3">
      <c r="A262" s="39" t="s">
        <v>110</v>
      </c>
      <c r="B262" s="2">
        <v>3</v>
      </c>
      <c r="C262" s="42">
        <f t="shared" si="9"/>
        <v>158</v>
      </c>
    </row>
    <row r="263" spans="1:3" x14ac:dyDescent="0.3">
      <c r="A263" s="39" t="s">
        <v>115</v>
      </c>
      <c r="B263" s="2">
        <v>3</v>
      </c>
      <c r="C263" s="42" t="e">
        <f t="shared" si="9"/>
        <v>#DIV/0!</v>
      </c>
    </row>
    <row r="264" spans="1:3" x14ac:dyDescent="0.3">
      <c r="A264" s="39" t="s">
        <v>114</v>
      </c>
      <c r="B264" s="2">
        <v>3</v>
      </c>
      <c r="C264" s="42">
        <f t="shared" si="9"/>
        <v>1725</v>
      </c>
    </row>
    <row r="265" spans="1:3" x14ac:dyDescent="0.3">
      <c r="A265" s="39" t="s">
        <v>99</v>
      </c>
      <c r="B265" s="2">
        <v>3</v>
      </c>
      <c r="C265" s="42">
        <f t="shared" si="9"/>
        <v>395.875</v>
      </c>
    </row>
    <row r="266" spans="1:3" x14ac:dyDescent="0.3">
      <c r="A266" s="39" t="s">
        <v>106</v>
      </c>
      <c r="B266" s="2">
        <v>3</v>
      </c>
      <c r="C266" s="42">
        <f t="shared" si="9"/>
        <v>697.75</v>
      </c>
    </row>
    <row r="267" spans="1:3" x14ac:dyDescent="0.3">
      <c r="A267" s="39" t="s">
        <v>107</v>
      </c>
      <c r="B267" s="2">
        <v>3</v>
      </c>
      <c r="C267" s="42">
        <f t="shared" si="9"/>
        <v>660.5</v>
      </c>
    </row>
    <row r="268" spans="1:3" x14ac:dyDescent="0.3">
      <c r="A268" s="39" t="s">
        <v>113</v>
      </c>
      <c r="B268" s="2">
        <v>3</v>
      </c>
      <c r="C268" s="42">
        <f t="shared" si="9"/>
        <v>18</v>
      </c>
    </row>
    <row r="269" spans="1:3" x14ac:dyDescent="0.3">
      <c r="A269" s="39" t="s">
        <v>101</v>
      </c>
      <c r="B269" s="2">
        <v>3</v>
      </c>
      <c r="C269" s="42">
        <f t="shared" si="9"/>
        <v>1050</v>
      </c>
    </row>
    <row r="270" spans="1:3" x14ac:dyDescent="0.3">
      <c r="A270" s="39" t="s">
        <v>109</v>
      </c>
      <c r="B270" s="2">
        <v>3</v>
      </c>
      <c r="C270" s="42" t="e">
        <f t="shared" si="9"/>
        <v>#DIV/0!</v>
      </c>
    </row>
    <row r="271" spans="1:3" x14ac:dyDescent="0.3">
      <c r="A271" s="39" t="s">
        <v>108</v>
      </c>
      <c r="B271" s="2">
        <v>3</v>
      </c>
      <c r="C271" s="42">
        <f t="shared" si="9"/>
        <v>286</v>
      </c>
    </row>
  </sheetData>
  <mergeCells count="1">
    <mergeCell ref="A225:C225"/>
  </mergeCells>
  <phoneticPr fontId="5" type="noConversion"/>
  <pageMargins left="0.7" right="0.7" top="0.75" bottom="0.75" header="0.3" footer="0.3"/>
  <pageSetup orientation="portrait" r:id="rId1"/>
  <ignoredErrors>
    <ignoredError sqref="C233 C240:C241 C256 C260 C263 C270" evalError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0F95-1B4C-41A3-8EF8-AA2EDF10AA7E}">
  <dimension ref="A1:P38"/>
  <sheetViews>
    <sheetView topLeftCell="A16" workbookViewId="0">
      <selection activeCell="O2" sqref="O2"/>
    </sheetView>
  </sheetViews>
  <sheetFormatPr defaultRowHeight="14.4" x14ac:dyDescent="0.3"/>
  <cols>
    <col min="1" max="1" width="13.44140625" bestFit="1" customWidth="1"/>
    <col min="2" max="2" width="7.109375" bestFit="1" customWidth="1"/>
    <col min="3" max="3" width="22.44140625" customWidth="1"/>
    <col min="4" max="4" width="9.6640625" bestFit="1" customWidth="1"/>
    <col min="5" max="5" width="8.33203125" bestFit="1" customWidth="1"/>
    <col min="6" max="6" width="8" bestFit="1" customWidth="1"/>
    <col min="7" max="7" width="9" bestFit="1" customWidth="1"/>
    <col min="8" max="8" width="6.33203125" bestFit="1" customWidth="1"/>
    <col min="9" max="9" width="10.5546875" bestFit="1" customWidth="1"/>
    <col min="10" max="10" width="7" bestFit="1" customWidth="1"/>
    <col min="11" max="11" width="7" customWidth="1"/>
    <col min="12" max="12" width="19.109375" bestFit="1" customWidth="1"/>
    <col min="13" max="13" width="10.77734375" customWidth="1"/>
    <col min="14" max="14" width="11.5546875" customWidth="1"/>
    <col min="15" max="15" width="23.21875" bestFit="1" customWidth="1"/>
    <col min="16" max="16" width="19.109375" bestFit="1" customWidth="1"/>
  </cols>
  <sheetData>
    <row r="1" spans="1:16" ht="46.8" x14ac:dyDescent="0.3">
      <c r="L1" s="34" t="s">
        <v>135</v>
      </c>
      <c r="M1" s="34" t="s">
        <v>138</v>
      </c>
      <c r="N1" s="34" t="s">
        <v>139</v>
      </c>
      <c r="O1" s="34" t="s">
        <v>143</v>
      </c>
      <c r="P1" s="34" t="s">
        <v>142</v>
      </c>
    </row>
    <row r="2" spans="1:16" ht="18" x14ac:dyDescent="0.35">
      <c r="A2" s="15" t="s">
        <v>31</v>
      </c>
      <c r="B2" s="15" t="s">
        <v>32</v>
      </c>
      <c r="C2" s="15" t="s">
        <v>33</v>
      </c>
      <c r="D2" s="15" t="s">
        <v>34</v>
      </c>
      <c r="E2" s="15" t="s">
        <v>35</v>
      </c>
      <c r="F2" s="15" t="s">
        <v>36</v>
      </c>
      <c r="G2" s="15" t="s">
        <v>37</v>
      </c>
      <c r="H2" s="15" t="s">
        <v>38</v>
      </c>
      <c r="I2" s="15" t="s">
        <v>39</v>
      </c>
      <c r="J2" s="15" t="s">
        <v>40</v>
      </c>
      <c r="K2" s="33"/>
      <c r="L2" s="19" t="s">
        <v>134</v>
      </c>
      <c r="M2" s="36" t="s">
        <v>136</v>
      </c>
      <c r="N2" s="36" t="s">
        <v>137</v>
      </c>
      <c r="O2" s="19" t="s">
        <v>140</v>
      </c>
      <c r="P2" s="19" t="s">
        <v>141</v>
      </c>
    </row>
    <row r="3" spans="1:16" x14ac:dyDescent="0.3">
      <c r="A3" s="16" t="s">
        <v>41</v>
      </c>
      <c r="B3" s="16" t="s">
        <v>42</v>
      </c>
      <c r="C3" s="16" t="s">
        <v>43</v>
      </c>
      <c r="D3" s="16">
        <v>74.69</v>
      </c>
      <c r="E3" s="16">
        <v>7</v>
      </c>
      <c r="F3" s="16">
        <v>26.141500000000001</v>
      </c>
      <c r="G3" s="16">
        <v>548.97149999999999</v>
      </c>
      <c r="H3" s="16">
        <v>9.1</v>
      </c>
      <c r="I3" s="17">
        <v>43657</v>
      </c>
      <c r="J3" s="16" t="s">
        <v>44</v>
      </c>
      <c r="L3" s="2" t="str" cm="1">
        <f t="array" ref="L3:L22">TRIM(C3:C22)</f>
        <v>Health and beauty</v>
      </c>
      <c r="M3" s="2" t="str">
        <f>LEFT(L3,4)</f>
        <v>Heal</v>
      </c>
      <c r="N3" s="2" t="str">
        <f>RIGHT(L3,4)</f>
        <v>auty</v>
      </c>
      <c r="O3" s="2" t="str">
        <f>UPPER(L3)</f>
        <v>HEALTH AND BEAUTY</v>
      </c>
      <c r="P3" s="2" t="str">
        <f>LOWER(L3)</f>
        <v>health and beauty</v>
      </c>
    </row>
    <row r="4" spans="1:16" x14ac:dyDescent="0.3">
      <c r="A4" s="2" t="s">
        <v>45</v>
      </c>
      <c r="B4" s="2" t="s">
        <v>42</v>
      </c>
      <c r="C4" s="2" t="s">
        <v>124</v>
      </c>
      <c r="D4" s="2">
        <v>15.28</v>
      </c>
      <c r="E4" s="2">
        <v>5</v>
      </c>
      <c r="F4" s="2">
        <v>3.82</v>
      </c>
      <c r="G4" s="2">
        <v>80.22</v>
      </c>
      <c r="H4" s="2">
        <v>9.6</v>
      </c>
      <c r="I4" s="18">
        <v>43509</v>
      </c>
      <c r="J4" s="2" t="s">
        <v>47</v>
      </c>
      <c r="L4" s="2" t="str">
        <v>Electronic accessories</v>
      </c>
      <c r="M4" s="2" t="str">
        <f t="shared" ref="M4:M22" si="0">LEFT(L4,4)</f>
        <v>Elec</v>
      </c>
      <c r="N4" s="2" t="str">
        <f t="shared" ref="N4:N22" si="1">RIGHT(L4,4)</f>
        <v>ries</v>
      </c>
      <c r="O4" s="2" t="str">
        <f t="shared" ref="O4:O22" si="2">UPPER(L4)</f>
        <v>ELECTRONIC ACCESSORIES</v>
      </c>
      <c r="P4" s="2" t="str">
        <f t="shared" ref="P4:P22" si="3">LOWER(L4)</f>
        <v>electronic accessories</v>
      </c>
    </row>
    <row r="5" spans="1:16" x14ac:dyDescent="0.3">
      <c r="A5" s="16" t="s">
        <v>45</v>
      </c>
      <c r="B5" s="16" t="s">
        <v>48</v>
      </c>
      <c r="C5" s="16" t="s">
        <v>49</v>
      </c>
      <c r="D5" s="16"/>
      <c r="E5" s="16">
        <v>7</v>
      </c>
      <c r="F5" s="16">
        <v>16.215499999999999</v>
      </c>
      <c r="G5" s="16">
        <v>340.52550000000002</v>
      </c>
      <c r="H5" s="16">
        <v>7.4</v>
      </c>
      <c r="I5" s="17">
        <v>43620</v>
      </c>
      <c r="J5" s="16" t="s">
        <v>50</v>
      </c>
      <c r="L5" s="2" t="str">
        <v>Home and lifestyle</v>
      </c>
      <c r="M5" s="2" t="str">
        <f t="shared" si="0"/>
        <v>Home</v>
      </c>
      <c r="N5" s="2" t="str">
        <f t="shared" si="1"/>
        <v>tyle</v>
      </c>
      <c r="O5" s="2" t="str">
        <f t="shared" si="2"/>
        <v>HOME AND LIFESTYLE</v>
      </c>
      <c r="P5" s="2" t="str">
        <f t="shared" si="3"/>
        <v>home and lifestyle</v>
      </c>
    </row>
    <row r="6" spans="1:16" x14ac:dyDescent="0.3">
      <c r="A6" s="2" t="s">
        <v>41</v>
      </c>
      <c r="B6" s="2" t="s">
        <v>48</v>
      </c>
      <c r="C6" s="2" t="s">
        <v>125</v>
      </c>
      <c r="D6" s="2">
        <v>58.22</v>
      </c>
      <c r="E6" s="2">
        <v>8</v>
      </c>
      <c r="F6" s="2">
        <v>23.288</v>
      </c>
      <c r="G6" s="2">
        <v>489.048</v>
      </c>
      <c r="H6" s="2">
        <v>8.4</v>
      </c>
      <c r="I6" s="18">
        <v>43740</v>
      </c>
      <c r="J6" s="2" t="s">
        <v>51</v>
      </c>
      <c r="L6" s="2" t="str">
        <v>Health and beauty</v>
      </c>
      <c r="M6" s="2" t="str">
        <f t="shared" si="0"/>
        <v>Heal</v>
      </c>
      <c r="N6" s="2" t="str">
        <f t="shared" si="1"/>
        <v>auty</v>
      </c>
      <c r="O6" s="2" t="str">
        <f t="shared" si="2"/>
        <v>HEALTH AND BEAUTY</v>
      </c>
      <c r="P6" s="2" t="str">
        <f t="shared" si="3"/>
        <v>health and beauty</v>
      </c>
    </row>
    <row r="7" spans="1:16" x14ac:dyDescent="0.3">
      <c r="A7" s="16" t="s">
        <v>45</v>
      </c>
      <c r="B7" s="16" t="s">
        <v>48</v>
      </c>
      <c r="C7" s="16" t="s">
        <v>52</v>
      </c>
      <c r="D7" s="16">
        <v>86.31</v>
      </c>
      <c r="E7" s="16">
        <v>7</v>
      </c>
      <c r="F7" s="16">
        <v>30.208500000000001</v>
      </c>
      <c r="G7" s="16">
        <v>634.37850000000003</v>
      </c>
      <c r="H7" s="16">
        <v>5.3</v>
      </c>
      <c r="I7" s="17">
        <v>43767</v>
      </c>
      <c r="J7" s="16" t="s">
        <v>53</v>
      </c>
      <c r="L7" s="2" t="str">
        <v>Sports and travel</v>
      </c>
      <c r="M7" s="2" t="str">
        <f t="shared" si="0"/>
        <v>Spor</v>
      </c>
      <c r="N7" s="2" t="str">
        <f t="shared" si="1"/>
        <v>avel</v>
      </c>
      <c r="O7" s="2" t="str">
        <f t="shared" si="2"/>
        <v>SPORTS AND TRAVEL</v>
      </c>
      <c r="P7" s="2" t="str">
        <f t="shared" si="3"/>
        <v>sports and travel</v>
      </c>
    </row>
    <row r="8" spans="1:16" x14ac:dyDescent="0.3">
      <c r="A8" s="2" t="s">
        <v>45</v>
      </c>
      <c r="B8" s="2" t="s">
        <v>48</v>
      </c>
      <c r="C8" s="2" t="s">
        <v>126</v>
      </c>
      <c r="D8" s="2">
        <v>85.39</v>
      </c>
      <c r="E8" s="2">
        <v>7</v>
      </c>
      <c r="F8" s="2"/>
      <c r="G8" s="2">
        <v>627.61649999999997</v>
      </c>
      <c r="H8" s="2">
        <v>4.0999999999999996</v>
      </c>
      <c r="I8" s="18">
        <v>43786</v>
      </c>
      <c r="J8" s="2" t="s">
        <v>54</v>
      </c>
      <c r="L8" s="2" t="str">
        <v>Electronic accessories</v>
      </c>
      <c r="M8" s="2" t="str">
        <f t="shared" si="0"/>
        <v>Elec</v>
      </c>
      <c r="N8" s="2" t="str">
        <f t="shared" si="1"/>
        <v>ries</v>
      </c>
      <c r="O8" s="2" t="str">
        <f t="shared" si="2"/>
        <v>ELECTRONIC ACCESSORIES</v>
      </c>
      <c r="P8" s="2" t="str">
        <f t="shared" si="3"/>
        <v>electronic accessories</v>
      </c>
    </row>
    <row r="9" spans="1:16" x14ac:dyDescent="0.3">
      <c r="A9" s="16" t="s">
        <v>41</v>
      </c>
      <c r="B9" s="16" t="s">
        <v>42</v>
      </c>
      <c r="C9" s="16" t="s">
        <v>46</v>
      </c>
      <c r="D9" s="16">
        <v>68.84</v>
      </c>
      <c r="E9" s="16">
        <v>6</v>
      </c>
      <c r="F9" s="16">
        <v>20.652000000000001</v>
      </c>
      <c r="G9" s="16">
        <v>433.69200000000001</v>
      </c>
      <c r="H9" s="16">
        <v>5.8</v>
      </c>
      <c r="I9" s="17">
        <v>43685</v>
      </c>
      <c r="J9" s="16" t="s">
        <v>55</v>
      </c>
      <c r="L9" s="2" t="str">
        <v>Electronic accessories</v>
      </c>
      <c r="M9" s="2" t="str">
        <f t="shared" si="0"/>
        <v>Elec</v>
      </c>
      <c r="N9" s="2" t="str">
        <f t="shared" si="1"/>
        <v>ries</v>
      </c>
      <c r="O9" s="2" t="str">
        <f t="shared" si="2"/>
        <v>ELECTRONIC ACCESSORIES</v>
      </c>
      <c r="P9" s="2" t="str">
        <f t="shared" si="3"/>
        <v>electronic accessories</v>
      </c>
    </row>
    <row r="10" spans="1:16" x14ac:dyDescent="0.3">
      <c r="A10" s="2" t="s">
        <v>45</v>
      </c>
      <c r="B10" s="2" t="s">
        <v>42</v>
      </c>
      <c r="C10" s="2" t="s">
        <v>127</v>
      </c>
      <c r="D10" s="2">
        <v>73.56</v>
      </c>
      <c r="E10" s="2">
        <v>10</v>
      </c>
      <c r="F10" s="2">
        <v>36.78</v>
      </c>
      <c r="G10" s="2">
        <v>772.38</v>
      </c>
      <c r="H10" s="2">
        <v>8</v>
      </c>
      <c r="I10" s="18">
        <v>43694</v>
      </c>
      <c r="J10" s="2" t="s">
        <v>56</v>
      </c>
      <c r="L10" s="2" t="str">
        <v>Home and lifestyle</v>
      </c>
      <c r="M10" s="2" t="str">
        <f t="shared" si="0"/>
        <v>Home</v>
      </c>
      <c r="N10" s="2" t="str">
        <f t="shared" si="1"/>
        <v>tyle</v>
      </c>
      <c r="O10" s="2" t="str">
        <f t="shared" si="2"/>
        <v>HOME AND LIFESTYLE</v>
      </c>
      <c r="P10" s="2" t="str">
        <f t="shared" si="3"/>
        <v>home and lifestyle</v>
      </c>
    </row>
    <row r="11" spans="1:16" x14ac:dyDescent="0.3">
      <c r="A11" s="16" t="s">
        <v>41</v>
      </c>
      <c r="B11" s="16" t="s">
        <v>42</v>
      </c>
      <c r="C11" s="16" t="s">
        <v>43</v>
      </c>
      <c r="D11" s="16">
        <v>36.26</v>
      </c>
      <c r="E11" s="16">
        <v>2</v>
      </c>
      <c r="F11" s="16">
        <v>3.6259999999999999</v>
      </c>
      <c r="G11" s="16">
        <v>76.146000000000001</v>
      </c>
      <c r="H11" s="16">
        <v>7.2</v>
      </c>
      <c r="I11" s="17">
        <v>43528</v>
      </c>
      <c r="J11" s="16" t="s">
        <v>57</v>
      </c>
      <c r="L11" s="2" t="str">
        <v>Health and beauty</v>
      </c>
      <c r="M11" s="2" t="str">
        <f t="shared" si="0"/>
        <v>Heal</v>
      </c>
      <c r="N11" s="2" t="str">
        <f t="shared" si="1"/>
        <v>auty</v>
      </c>
      <c r="O11" s="2" t="str">
        <f t="shared" si="2"/>
        <v>HEALTH AND BEAUTY</v>
      </c>
      <c r="P11" s="2" t="str">
        <f t="shared" si="3"/>
        <v>health and beauty</v>
      </c>
    </row>
    <row r="12" spans="1:16" x14ac:dyDescent="0.3">
      <c r="A12" s="2" t="s">
        <v>41</v>
      </c>
      <c r="B12" s="2" t="s">
        <v>42</v>
      </c>
      <c r="C12" s="2" t="s">
        <v>128</v>
      </c>
      <c r="D12" s="2">
        <v>54.84</v>
      </c>
      <c r="E12" s="2">
        <v>3</v>
      </c>
      <c r="F12" s="2">
        <v>8.2260000000000009</v>
      </c>
      <c r="G12" s="2">
        <v>172.74600000000001</v>
      </c>
      <c r="H12" s="2">
        <v>5.9</v>
      </c>
      <c r="I12" s="18">
        <v>43790</v>
      </c>
      <c r="J12" s="2" t="s">
        <v>59</v>
      </c>
      <c r="L12" s="2" t="str">
        <v>Food and beverages</v>
      </c>
      <c r="M12" s="2" t="str">
        <f t="shared" si="0"/>
        <v>Food</v>
      </c>
      <c r="N12" s="2" t="str">
        <f t="shared" si="1"/>
        <v>ages</v>
      </c>
      <c r="O12" s="2" t="str">
        <f t="shared" si="2"/>
        <v>FOOD AND BEVERAGES</v>
      </c>
      <c r="P12" s="2" t="str">
        <f t="shared" si="3"/>
        <v>food and beverages</v>
      </c>
    </row>
    <row r="13" spans="1:16" x14ac:dyDescent="0.3">
      <c r="A13" s="16" t="s">
        <v>41</v>
      </c>
      <c r="B13" s="16" t="s">
        <v>42</v>
      </c>
      <c r="C13" s="16" t="s">
        <v>129</v>
      </c>
      <c r="D13" s="16">
        <v>14.48</v>
      </c>
      <c r="E13" s="16">
        <v>4</v>
      </c>
      <c r="F13" s="16"/>
      <c r="G13" s="16">
        <v>60.816000000000003</v>
      </c>
      <c r="H13" s="16">
        <v>4.5</v>
      </c>
      <c r="I13" s="17">
        <v>43519</v>
      </c>
      <c r="J13" s="16" t="s">
        <v>60</v>
      </c>
      <c r="L13" s="2" t="str">
        <v>Fashion accessories</v>
      </c>
      <c r="M13" s="2" t="str">
        <f t="shared" si="0"/>
        <v>Fash</v>
      </c>
      <c r="N13" s="2" t="str">
        <f t="shared" si="1"/>
        <v>ries</v>
      </c>
      <c r="O13" s="2" t="str">
        <f t="shared" si="2"/>
        <v>FASHION ACCESSORIES</v>
      </c>
      <c r="P13" s="2" t="str">
        <f t="shared" si="3"/>
        <v>fashion accessories</v>
      </c>
    </row>
    <row r="14" spans="1:16" x14ac:dyDescent="0.3">
      <c r="A14" s="2" t="s">
        <v>41</v>
      </c>
      <c r="B14" s="2" t="s">
        <v>48</v>
      </c>
      <c r="C14" s="2" t="s">
        <v>46</v>
      </c>
      <c r="D14" s="2">
        <v>25.51</v>
      </c>
      <c r="E14" s="2">
        <v>4</v>
      </c>
      <c r="F14" s="2">
        <v>5.1020000000000003</v>
      </c>
      <c r="G14" s="2">
        <v>107.142</v>
      </c>
      <c r="H14" s="2">
        <v>6.8</v>
      </c>
      <c r="I14" s="18">
        <v>43611</v>
      </c>
      <c r="J14" s="2" t="s">
        <v>61</v>
      </c>
      <c r="L14" s="2" t="str">
        <v>Electronic accessories</v>
      </c>
      <c r="M14" s="2" t="str">
        <f t="shared" si="0"/>
        <v>Elec</v>
      </c>
      <c r="N14" s="2" t="str">
        <f t="shared" si="1"/>
        <v>ries</v>
      </c>
      <c r="O14" s="2" t="str">
        <f t="shared" si="2"/>
        <v>ELECTRONIC ACCESSORIES</v>
      </c>
      <c r="P14" s="2" t="str">
        <f t="shared" si="3"/>
        <v>electronic accessories</v>
      </c>
    </row>
    <row r="15" spans="1:16" x14ac:dyDescent="0.3">
      <c r="A15" s="16" t="s">
        <v>45</v>
      </c>
      <c r="B15" s="16" t="s">
        <v>42</v>
      </c>
      <c r="C15" s="16" t="s">
        <v>126</v>
      </c>
      <c r="D15" s="16">
        <v>46.95</v>
      </c>
      <c r="E15" s="16">
        <v>5</v>
      </c>
      <c r="F15" s="16">
        <v>11.737500000000001</v>
      </c>
      <c r="G15" s="16">
        <v>246.48750000000001</v>
      </c>
      <c r="H15" s="16">
        <v>7.1</v>
      </c>
      <c r="I15" s="17">
        <v>43686</v>
      </c>
      <c r="J15" s="16" t="s">
        <v>62</v>
      </c>
      <c r="L15" s="2" t="str">
        <v>Electronic accessories</v>
      </c>
      <c r="M15" s="2" t="str">
        <f t="shared" si="0"/>
        <v>Elec</v>
      </c>
      <c r="N15" s="2" t="str">
        <f t="shared" si="1"/>
        <v>ries</v>
      </c>
      <c r="O15" s="2" t="str">
        <f t="shared" si="2"/>
        <v>ELECTRONIC ACCESSORIES</v>
      </c>
      <c r="P15" s="2" t="str">
        <f t="shared" si="3"/>
        <v>electronic accessories</v>
      </c>
    </row>
    <row r="16" spans="1:16" x14ac:dyDescent="0.3">
      <c r="A16" s="2" t="s">
        <v>45</v>
      </c>
      <c r="B16" s="2" t="s">
        <v>48</v>
      </c>
      <c r="C16" s="2" t="s">
        <v>58</v>
      </c>
      <c r="D16" s="2">
        <v>43.19</v>
      </c>
      <c r="E16" s="2">
        <v>10</v>
      </c>
      <c r="F16" s="2"/>
      <c r="G16" s="2">
        <v>453.495</v>
      </c>
      <c r="H16" s="2"/>
      <c r="I16" s="18">
        <v>43548</v>
      </c>
      <c r="J16" s="2" t="s">
        <v>63</v>
      </c>
      <c r="L16" s="2" t="str">
        <v>Food and beverages</v>
      </c>
      <c r="M16" s="2" t="str">
        <f t="shared" si="0"/>
        <v>Food</v>
      </c>
      <c r="N16" s="2" t="str">
        <f t="shared" si="1"/>
        <v>ages</v>
      </c>
      <c r="O16" s="2" t="str">
        <f t="shared" si="2"/>
        <v>FOOD AND BEVERAGES</v>
      </c>
      <c r="P16" s="2" t="str">
        <f t="shared" si="3"/>
        <v>food and beverages</v>
      </c>
    </row>
    <row r="17" spans="1:16" x14ac:dyDescent="0.3">
      <c r="A17" s="16" t="s">
        <v>45</v>
      </c>
      <c r="B17" s="16" t="s">
        <v>42</v>
      </c>
      <c r="C17" s="16" t="s">
        <v>130</v>
      </c>
      <c r="D17" s="16">
        <v>71.38</v>
      </c>
      <c r="E17" s="16">
        <v>10</v>
      </c>
      <c r="F17" s="16">
        <v>35.69</v>
      </c>
      <c r="G17" s="16">
        <v>749.49</v>
      </c>
      <c r="H17" s="16">
        <v>5.7</v>
      </c>
      <c r="I17" s="17">
        <v>43695</v>
      </c>
      <c r="J17" s="16" t="s">
        <v>64</v>
      </c>
      <c r="L17" s="2" t="str">
        <v>Health and beauty</v>
      </c>
      <c r="M17" s="2" t="str">
        <f t="shared" si="0"/>
        <v>Heal</v>
      </c>
      <c r="N17" s="2" t="str">
        <f t="shared" si="1"/>
        <v>auty</v>
      </c>
      <c r="O17" s="2" t="str">
        <f t="shared" si="2"/>
        <v>HEALTH AND BEAUTY</v>
      </c>
      <c r="P17" s="2" t="str">
        <f t="shared" si="3"/>
        <v>health and beauty</v>
      </c>
    </row>
    <row r="18" spans="1:16" x14ac:dyDescent="0.3">
      <c r="A18" s="2" t="s">
        <v>41</v>
      </c>
      <c r="B18" s="2" t="s">
        <v>42</v>
      </c>
      <c r="C18" s="2" t="s">
        <v>52</v>
      </c>
      <c r="D18" s="2">
        <v>93.72</v>
      </c>
      <c r="E18" s="2">
        <v>6</v>
      </c>
      <c r="F18" s="2">
        <v>28.116</v>
      </c>
      <c r="G18" s="2">
        <v>590.43600000000004</v>
      </c>
      <c r="H18" s="2">
        <v>4.5</v>
      </c>
      <c r="I18" s="18">
        <v>43827</v>
      </c>
      <c r="J18" s="2" t="s">
        <v>63</v>
      </c>
      <c r="L18" s="2" t="str">
        <v>Sports and travel</v>
      </c>
      <c r="M18" s="2" t="str">
        <f t="shared" si="0"/>
        <v>Spor</v>
      </c>
      <c r="N18" s="2" t="str">
        <f t="shared" si="1"/>
        <v>avel</v>
      </c>
      <c r="O18" s="2" t="str">
        <f t="shared" si="2"/>
        <v>SPORTS AND TRAVEL</v>
      </c>
      <c r="P18" s="2" t="str">
        <f t="shared" si="3"/>
        <v>sports and travel</v>
      </c>
    </row>
    <row r="19" spans="1:16" x14ac:dyDescent="0.3">
      <c r="A19" s="16" t="s">
        <v>41</v>
      </c>
      <c r="B19" s="16" t="s">
        <v>42</v>
      </c>
      <c r="C19" s="16" t="s">
        <v>131</v>
      </c>
      <c r="D19" s="16">
        <v>68.930000000000007</v>
      </c>
      <c r="E19" s="16">
        <v>7</v>
      </c>
      <c r="F19" s="16">
        <v>24.125499999999999</v>
      </c>
      <c r="G19" s="16">
        <v>506.63549999999998</v>
      </c>
      <c r="H19" s="16">
        <v>4.5999999999999996</v>
      </c>
      <c r="I19" s="17">
        <v>43735</v>
      </c>
      <c r="J19" s="16" t="s">
        <v>47</v>
      </c>
      <c r="L19" s="2" t="str">
        <v>Health and beauty</v>
      </c>
      <c r="M19" s="2" t="str">
        <f t="shared" si="0"/>
        <v>Heal</v>
      </c>
      <c r="N19" s="2" t="str">
        <f t="shared" si="1"/>
        <v>auty</v>
      </c>
      <c r="O19" s="2" t="str">
        <f t="shared" si="2"/>
        <v>HEALTH AND BEAUTY</v>
      </c>
      <c r="P19" s="2" t="str">
        <f t="shared" si="3"/>
        <v>health and beauty</v>
      </c>
    </row>
    <row r="20" spans="1:16" x14ac:dyDescent="0.3">
      <c r="A20" s="2" t="s">
        <v>45</v>
      </c>
      <c r="B20" s="2" t="s">
        <v>48</v>
      </c>
      <c r="C20" s="2" t="s">
        <v>132</v>
      </c>
      <c r="D20" s="2">
        <v>72.61</v>
      </c>
      <c r="E20" s="2">
        <v>6</v>
      </c>
      <c r="F20" s="2">
        <v>21.783000000000001</v>
      </c>
      <c r="G20" s="2">
        <v>457.44299999999998</v>
      </c>
      <c r="H20" s="2"/>
      <c r="I20" s="18">
        <v>43621</v>
      </c>
      <c r="J20" s="2" t="s">
        <v>59</v>
      </c>
      <c r="L20" s="2" t="str">
        <v>Sports and travel</v>
      </c>
      <c r="M20" s="2" t="str">
        <f t="shared" si="0"/>
        <v>Spor</v>
      </c>
      <c r="N20" s="2" t="str">
        <f t="shared" si="1"/>
        <v>avel</v>
      </c>
      <c r="O20" s="2" t="str">
        <f t="shared" si="2"/>
        <v>SPORTS AND TRAVEL</v>
      </c>
      <c r="P20" s="2" t="str">
        <f t="shared" si="3"/>
        <v>sports and travel</v>
      </c>
    </row>
    <row r="21" spans="1:16" x14ac:dyDescent="0.3">
      <c r="A21" s="16" t="s">
        <v>45</v>
      </c>
      <c r="B21" s="16" t="s">
        <v>48</v>
      </c>
      <c r="C21" s="16" t="s">
        <v>133</v>
      </c>
      <c r="D21" s="16">
        <v>54.67</v>
      </c>
      <c r="E21" s="16">
        <v>3</v>
      </c>
      <c r="F21" s="16">
        <v>8.2004999999999999</v>
      </c>
      <c r="G21" s="16">
        <v>172.2105</v>
      </c>
      <c r="H21" s="16">
        <v>8.6</v>
      </c>
      <c r="I21" s="17">
        <v>43765</v>
      </c>
      <c r="J21" s="16" t="s">
        <v>44</v>
      </c>
      <c r="L21" s="2" t="str">
        <v>Food and beverages</v>
      </c>
      <c r="M21" s="2" t="str">
        <f t="shared" si="0"/>
        <v>Food</v>
      </c>
      <c r="N21" s="2" t="str">
        <f t="shared" si="1"/>
        <v>ages</v>
      </c>
      <c r="O21" s="2" t="str">
        <f t="shared" si="2"/>
        <v>FOOD AND BEVERAGES</v>
      </c>
      <c r="P21" s="2" t="str">
        <f t="shared" si="3"/>
        <v>food and beverages</v>
      </c>
    </row>
    <row r="22" spans="1:16" x14ac:dyDescent="0.3">
      <c r="A22" s="2" t="s">
        <v>45</v>
      </c>
      <c r="B22" s="2" t="s">
        <v>42</v>
      </c>
      <c r="C22" s="2" t="s">
        <v>49</v>
      </c>
      <c r="D22" s="2">
        <v>40.299999999999997</v>
      </c>
      <c r="E22" s="2">
        <v>2</v>
      </c>
      <c r="F22" s="2"/>
      <c r="G22" s="2">
        <v>84.63</v>
      </c>
      <c r="H22" s="2">
        <v>4.4000000000000004</v>
      </c>
      <c r="I22" s="18">
        <v>43830</v>
      </c>
      <c r="J22" s="2" t="s">
        <v>60</v>
      </c>
      <c r="L22" s="2" t="str">
        <v>Home and lifestyle</v>
      </c>
      <c r="M22" s="2" t="str">
        <f t="shared" si="0"/>
        <v>Home</v>
      </c>
      <c r="N22" s="2" t="str">
        <f t="shared" si="1"/>
        <v>tyle</v>
      </c>
      <c r="O22" s="2" t="str">
        <f t="shared" si="2"/>
        <v>HOME AND LIFESTYLE</v>
      </c>
      <c r="P22" s="2" t="str">
        <f t="shared" si="3"/>
        <v>home and lifestyle</v>
      </c>
    </row>
    <row r="25" spans="1:16" ht="18" x14ac:dyDescent="0.35">
      <c r="A25" s="19" t="s">
        <v>65</v>
      </c>
      <c r="B25" s="31" t="s">
        <v>116</v>
      </c>
    </row>
    <row r="26" spans="1:16" x14ac:dyDescent="0.3">
      <c r="A26" s="2">
        <f>COUNT(A3:J22)</f>
        <v>113</v>
      </c>
    </row>
    <row r="28" spans="1:16" ht="18" x14ac:dyDescent="0.35">
      <c r="A28" s="19" t="s">
        <v>66</v>
      </c>
      <c r="B28" s="31" t="s">
        <v>117</v>
      </c>
    </row>
    <row r="29" spans="1:16" x14ac:dyDescent="0.3">
      <c r="A29" s="2">
        <f>COUNTA(A3:J22)</f>
        <v>193</v>
      </c>
    </row>
    <row r="31" spans="1:16" ht="18" x14ac:dyDescent="0.35">
      <c r="A31" s="19" t="s">
        <v>67</v>
      </c>
      <c r="B31" s="31" t="s">
        <v>118</v>
      </c>
    </row>
    <row r="32" spans="1:16" x14ac:dyDescent="0.3">
      <c r="A32" s="2">
        <f>COUNTBLANK(A3:J22)</f>
        <v>7</v>
      </c>
    </row>
    <row r="34" spans="1:2" ht="18" x14ac:dyDescent="0.35">
      <c r="A34" s="19" t="s">
        <v>119</v>
      </c>
      <c r="B34" s="31" t="s">
        <v>120</v>
      </c>
    </row>
    <row r="35" spans="1:2" x14ac:dyDescent="0.3">
      <c r="A35" s="2">
        <f>COUNTIF(C3:C22,C3)</f>
        <v>2</v>
      </c>
    </row>
    <row r="37" spans="1:2" ht="18" x14ac:dyDescent="0.35">
      <c r="A37" s="19" t="s">
        <v>121</v>
      </c>
      <c r="B37" s="31" t="s">
        <v>122</v>
      </c>
    </row>
    <row r="38" spans="1:2" x14ac:dyDescent="0.3">
      <c r="A38" s="2">
        <f>COUNTIFS(C3:C22,C3,B3:B22,B3)</f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0809-8E5B-4CCC-95A2-973395DEB772}">
  <dimension ref="A1:AF204"/>
  <sheetViews>
    <sheetView topLeftCell="A19" workbookViewId="0">
      <selection sqref="A1:Q1048576"/>
    </sheetView>
  </sheetViews>
  <sheetFormatPr defaultRowHeight="14.4" x14ac:dyDescent="0.3"/>
  <cols>
    <col min="2" max="2" width="10.5546875" bestFit="1" customWidth="1"/>
    <col min="19" max="19" width="15.88671875" bestFit="1" customWidth="1"/>
    <col min="21" max="21" width="9.6640625" bestFit="1" customWidth="1"/>
    <col min="23" max="23" width="6.33203125" customWidth="1"/>
    <col min="24" max="24" width="6.21875" customWidth="1"/>
    <col min="25" max="25" width="6" customWidth="1"/>
    <col min="26" max="26" width="6.109375" customWidth="1"/>
    <col min="28" max="28" width="10.77734375" bestFit="1" customWidth="1"/>
    <col min="29" max="29" width="9" bestFit="1" customWidth="1"/>
    <col min="30" max="30" width="10.6640625" bestFit="1" customWidth="1"/>
    <col min="31" max="31" width="10.21875" bestFit="1" customWidth="1"/>
  </cols>
  <sheetData>
    <row r="1" spans="1:32" ht="43.2" customHeight="1" x14ac:dyDescent="0.3">
      <c r="A1" s="46" t="s">
        <v>76</v>
      </c>
      <c r="B1" s="47" t="s">
        <v>77</v>
      </c>
      <c r="C1" s="47" t="s">
        <v>78</v>
      </c>
      <c r="D1" s="47" t="s">
        <v>79</v>
      </c>
      <c r="E1" s="47" t="s">
        <v>80</v>
      </c>
      <c r="F1" s="47" t="s">
        <v>81</v>
      </c>
      <c r="G1" s="47" t="s">
        <v>82</v>
      </c>
      <c r="H1" s="47" t="s">
        <v>83</v>
      </c>
      <c r="I1" s="47" t="s">
        <v>84</v>
      </c>
      <c r="J1" s="47" t="s">
        <v>85</v>
      </c>
      <c r="K1" s="47" t="s">
        <v>35</v>
      </c>
      <c r="L1" s="47" t="s">
        <v>86</v>
      </c>
      <c r="M1" s="47" t="s">
        <v>87</v>
      </c>
      <c r="N1" s="47" t="s">
        <v>88</v>
      </c>
      <c r="O1" s="47" t="s">
        <v>89</v>
      </c>
      <c r="P1" s="47" t="s">
        <v>90</v>
      </c>
      <c r="Q1" s="48" t="s">
        <v>91</v>
      </c>
      <c r="S1" s="82" t="s">
        <v>170</v>
      </c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</row>
    <row r="2" spans="1:32" x14ac:dyDescent="0.3">
      <c r="A2" s="25">
        <v>202</v>
      </c>
      <c r="B2" s="49">
        <v>42484</v>
      </c>
      <c r="C2" s="26">
        <v>2016</v>
      </c>
      <c r="D2" s="26" t="s">
        <v>22</v>
      </c>
      <c r="E2" s="26">
        <v>51</v>
      </c>
      <c r="F2" s="26" t="s">
        <v>92</v>
      </c>
      <c r="G2" s="26" t="s">
        <v>93</v>
      </c>
      <c r="H2" s="26" t="s">
        <v>94</v>
      </c>
      <c r="I2" s="26" t="s">
        <v>97</v>
      </c>
      <c r="J2" s="26" t="s">
        <v>98</v>
      </c>
      <c r="K2" s="26">
        <v>3</v>
      </c>
      <c r="L2" s="26">
        <v>106</v>
      </c>
      <c r="M2" s="26">
        <v>125.333333</v>
      </c>
      <c r="N2" s="26">
        <v>318</v>
      </c>
      <c r="O2" s="26">
        <v>376</v>
      </c>
      <c r="P2" s="26">
        <v>202</v>
      </c>
      <c r="Q2" s="27">
        <v>376</v>
      </c>
      <c r="S2" s="43" t="s">
        <v>85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</row>
    <row r="3" spans="1:32" x14ac:dyDescent="0.3">
      <c r="A3" s="28">
        <v>137</v>
      </c>
      <c r="B3" s="50">
        <v>42464</v>
      </c>
      <c r="C3" s="29">
        <v>2016</v>
      </c>
      <c r="D3" s="29" t="s">
        <v>22</v>
      </c>
      <c r="E3" s="29">
        <v>23</v>
      </c>
      <c r="F3" s="29" t="s">
        <v>102</v>
      </c>
      <c r="G3" s="29" t="s">
        <v>93</v>
      </c>
      <c r="H3" s="29" t="s">
        <v>100</v>
      </c>
      <c r="I3" s="29" t="s">
        <v>103</v>
      </c>
      <c r="J3" s="29" t="s">
        <v>104</v>
      </c>
      <c r="K3" s="29">
        <v>1</v>
      </c>
      <c r="L3" s="29">
        <v>769</v>
      </c>
      <c r="M3" s="29">
        <v>815</v>
      </c>
      <c r="N3" s="29">
        <v>769</v>
      </c>
      <c r="O3" s="29">
        <v>815</v>
      </c>
      <c r="P3" s="29">
        <v>137</v>
      </c>
      <c r="Q3" s="30">
        <v>815</v>
      </c>
      <c r="S3" s="39" t="s">
        <v>96</v>
      </c>
      <c r="T3" s="2"/>
      <c r="U3" s="2">
        <f>SUMIFS(Q:Q,J:J,$S3,D:D,U$2)</f>
        <v>536</v>
      </c>
      <c r="V3" s="2">
        <f>SUMIFS(Q:Q,J:J,$S3,D:D,V$2)</f>
        <v>1551</v>
      </c>
      <c r="W3" s="2">
        <f>SUMIFS(Q:Q,J:J,$S3,D:D,W$2)</f>
        <v>1557</v>
      </c>
      <c r="X3" s="2">
        <f>SUMIFS(Q:Q,J:J,$S3,D:D,X$2)</f>
        <v>1248</v>
      </c>
      <c r="Y3" s="2">
        <f>SUMIFS(Q:Q,J:J,$S3,D:D,Y$2)</f>
        <v>80</v>
      </c>
      <c r="Z3" s="2">
        <f>SUMIFS(Q:Q,J:J,$S3,D:D,Z$2)</f>
        <v>1278</v>
      </c>
      <c r="AA3" s="2">
        <f>SUMIFS(Q:Q,J:J,$S3,D:D,AA$2)</f>
        <v>1249</v>
      </c>
      <c r="AB3" s="2">
        <f>SUMIFS(Q:Q,J:J,$S3,D:D,AB$2)</f>
        <v>1128</v>
      </c>
      <c r="AC3" s="2">
        <f>SUMIFS(Q:Q,J:J,$S3,D:D,AC$2)</f>
        <v>2750</v>
      </c>
      <c r="AD3" s="2">
        <f>SUMIFS(Q:Q,J:J,$S3,D:D,AD$2)</f>
        <v>1145</v>
      </c>
      <c r="AE3" s="2">
        <f>SUMIFS(Q:Q,J:J,$S3,D:D,AE$2)</f>
        <v>5772</v>
      </c>
      <c r="AF3" s="2">
        <f>SUM(T3:AE3)</f>
        <v>18294</v>
      </c>
    </row>
    <row r="4" spans="1:32" x14ac:dyDescent="0.3">
      <c r="A4" s="25">
        <v>138</v>
      </c>
      <c r="B4" s="49">
        <v>42096</v>
      </c>
      <c r="C4" s="26">
        <v>2015</v>
      </c>
      <c r="D4" s="26" t="s">
        <v>22</v>
      </c>
      <c r="E4" s="26">
        <v>23</v>
      </c>
      <c r="F4" s="26" t="s">
        <v>102</v>
      </c>
      <c r="G4" s="26" t="s">
        <v>93</v>
      </c>
      <c r="H4" s="26" t="s">
        <v>100</v>
      </c>
      <c r="I4" s="26" t="s">
        <v>103</v>
      </c>
      <c r="J4" s="26" t="s">
        <v>104</v>
      </c>
      <c r="K4" s="26">
        <v>3</v>
      </c>
      <c r="L4" s="26">
        <v>683</v>
      </c>
      <c r="M4" s="26">
        <v>602.66666699999996</v>
      </c>
      <c r="N4" s="26">
        <v>2049</v>
      </c>
      <c r="O4" s="26">
        <v>1808</v>
      </c>
      <c r="P4" s="26">
        <v>138</v>
      </c>
      <c r="Q4" s="27">
        <v>1808</v>
      </c>
      <c r="S4" s="39" t="s">
        <v>98</v>
      </c>
      <c r="T4" s="2">
        <f t="shared" ref="T4:T17" si="0">SUMIFS(Q:Q,J:J,$S4,D:D,T$2)</f>
        <v>0</v>
      </c>
      <c r="U4" s="2">
        <f t="shared" ref="U4:U17" si="1">SUMIFS(Q:Q,J:J,$S4,D:D,U$2)</f>
        <v>57</v>
      </c>
      <c r="V4" s="2">
        <f t="shared" ref="V4:V17" si="2">SUMIFS(Q:Q,J:J,$S4,D:D,V$2)</f>
        <v>718</v>
      </c>
      <c r="W4" s="2">
        <f t="shared" ref="W4:W17" si="3">SUMIFS(Q:Q,J:J,$S4,D:D,W$2)</f>
        <v>376</v>
      </c>
      <c r="X4" s="2">
        <f t="shared" ref="X4:X17" si="4">SUMIFS(Q:Q,J:J,$S4,D:D,X$2)</f>
        <v>0</v>
      </c>
      <c r="Y4" s="2">
        <f t="shared" ref="Y4:Y17" si="5">SUMIFS(Q:Q,J:J,$S4,D:D,Y$2)</f>
        <v>809</v>
      </c>
      <c r="Z4" s="2">
        <f t="shared" ref="Z4:Z17" si="6">SUMIFS(Q:Q,J:J,$S4,D:D,Z$2)</f>
        <v>0</v>
      </c>
      <c r="AA4" s="2">
        <f t="shared" ref="AA4:AA17" si="7">SUMIFS(Q:Q,J:J,$S4,D:D,AA$2)</f>
        <v>0</v>
      </c>
      <c r="AB4" s="2">
        <f t="shared" ref="AB4:AB17" si="8">SUMIFS(Q:Q,J:J,$S4,D:D,AB$2)</f>
        <v>0</v>
      </c>
      <c r="AC4" s="2">
        <f t="shared" ref="AC4:AC17" si="9">SUMIFS(Q:Q,J:J,$S4,D:D,AC$2)</f>
        <v>0</v>
      </c>
      <c r="AD4" s="2">
        <f t="shared" ref="AD4:AD17" si="10">SUMIFS(Q:Q,J:J,$S4,D:D,AD$2)</f>
        <v>0</v>
      </c>
      <c r="AE4" s="2">
        <f t="shared" ref="AE4:AE17" si="11">SUMIFS(Q:Q,J:J,$S4,D:D,AE$2)</f>
        <v>0</v>
      </c>
      <c r="AF4" s="2">
        <f t="shared" ref="AF4:AF17" si="12">SUM(T4:AE4)</f>
        <v>1960</v>
      </c>
    </row>
    <row r="5" spans="1:32" x14ac:dyDescent="0.3">
      <c r="A5" s="25">
        <v>186</v>
      </c>
      <c r="B5" s="49">
        <v>42467</v>
      </c>
      <c r="C5" s="26">
        <v>2016</v>
      </c>
      <c r="D5" s="26" t="s">
        <v>22</v>
      </c>
      <c r="E5" s="26">
        <v>53</v>
      </c>
      <c r="F5" s="26" t="s">
        <v>102</v>
      </c>
      <c r="G5" s="26" t="s">
        <v>93</v>
      </c>
      <c r="H5" s="26" t="s">
        <v>94</v>
      </c>
      <c r="I5" s="26" t="s">
        <v>103</v>
      </c>
      <c r="J5" s="26" t="s">
        <v>115</v>
      </c>
      <c r="K5" s="26">
        <v>2</v>
      </c>
      <c r="L5" s="26">
        <v>850.5</v>
      </c>
      <c r="M5" s="26">
        <v>932.5</v>
      </c>
      <c r="N5" s="26">
        <v>1701</v>
      </c>
      <c r="O5" s="26">
        <v>1865</v>
      </c>
      <c r="P5" s="26">
        <v>186</v>
      </c>
      <c r="Q5" s="27">
        <v>1865</v>
      </c>
      <c r="S5" s="39" t="s">
        <v>104</v>
      </c>
      <c r="T5" s="2">
        <f t="shared" si="0"/>
        <v>2450</v>
      </c>
      <c r="U5" s="2">
        <f t="shared" si="1"/>
        <v>565</v>
      </c>
      <c r="V5" s="2">
        <f t="shared" si="2"/>
        <v>873</v>
      </c>
      <c r="W5" s="2">
        <f t="shared" si="3"/>
        <v>2623</v>
      </c>
      <c r="X5" s="2">
        <f t="shared" si="4"/>
        <v>1512</v>
      </c>
      <c r="Y5" s="2">
        <f t="shared" si="5"/>
        <v>875</v>
      </c>
      <c r="Z5" s="2">
        <f t="shared" si="6"/>
        <v>24689</v>
      </c>
      <c r="AA5" s="2">
        <f t="shared" si="7"/>
        <v>11036</v>
      </c>
      <c r="AB5" s="2">
        <f t="shared" si="8"/>
        <v>776</v>
      </c>
      <c r="AC5" s="2">
        <f t="shared" si="9"/>
        <v>5118</v>
      </c>
      <c r="AD5" s="2">
        <f t="shared" si="10"/>
        <v>4553</v>
      </c>
      <c r="AE5" s="2">
        <f t="shared" si="11"/>
        <v>6282</v>
      </c>
      <c r="AF5" s="2">
        <f t="shared" si="12"/>
        <v>61352</v>
      </c>
    </row>
    <row r="6" spans="1:32" x14ac:dyDescent="0.3">
      <c r="A6" s="25">
        <v>144</v>
      </c>
      <c r="B6" s="49">
        <v>42476</v>
      </c>
      <c r="C6" s="26">
        <v>2016</v>
      </c>
      <c r="D6" s="26" t="s">
        <v>22</v>
      </c>
      <c r="E6" s="26">
        <v>25</v>
      </c>
      <c r="F6" s="26" t="s">
        <v>92</v>
      </c>
      <c r="G6" s="26" t="s">
        <v>93</v>
      </c>
      <c r="H6" s="26" t="s">
        <v>94</v>
      </c>
      <c r="I6" s="26" t="s">
        <v>97</v>
      </c>
      <c r="J6" s="26" t="s">
        <v>110</v>
      </c>
      <c r="K6" s="26">
        <v>1</v>
      </c>
      <c r="L6" s="26">
        <v>207</v>
      </c>
      <c r="M6" s="26">
        <v>265</v>
      </c>
      <c r="N6" s="26">
        <v>207</v>
      </c>
      <c r="O6" s="26">
        <v>265</v>
      </c>
      <c r="P6" s="26">
        <v>144</v>
      </c>
      <c r="Q6" s="27">
        <v>265</v>
      </c>
      <c r="S6" s="39" t="s">
        <v>111</v>
      </c>
      <c r="T6" s="2">
        <f t="shared" si="0"/>
        <v>0</v>
      </c>
      <c r="U6" s="2">
        <f t="shared" si="1"/>
        <v>0</v>
      </c>
      <c r="V6" s="2">
        <f t="shared" si="2"/>
        <v>0</v>
      </c>
      <c r="W6" s="2">
        <f t="shared" si="3"/>
        <v>0</v>
      </c>
      <c r="X6" s="2">
        <f t="shared" si="4"/>
        <v>177</v>
      </c>
      <c r="Y6" s="2">
        <f t="shared" si="5"/>
        <v>0</v>
      </c>
      <c r="Z6" s="2">
        <f t="shared" si="6"/>
        <v>228</v>
      </c>
      <c r="AA6" s="2">
        <f t="shared" si="7"/>
        <v>0</v>
      </c>
      <c r="AB6" s="2">
        <f t="shared" si="8"/>
        <v>124</v>
      </c>
      <c r="AC6" s="2">
        <f t="shared" si="9"/>
        <v>0</v>
      </c>
      <c r="AD6" s="2">
        <f t="shared" si="10"/>
        <v>0</v>
      </c>
      <c r="AE6" s="2">
        <f t="shared" si="11"/>
        <v>0</v>
      </c>
      <c r="AF6" s="2">
        <f t="shared" si="12"/>
        <v>529</v>
      </c>
    </row>
    <row r="7" spans="1:32" x14ac:dyDescent="0.3">
      <c r="A7" s="28">
        <v>5</v>
      </c>
      <c r="B7" s="50">
        <v>42468</v>
      </c>
      <c r="C7" s="29">
        <v>2016</v>
      </c>
      <c r="D7" s="29" t="s">
        <v>22</v>
      </c>
      <c r="E7" s="29">
        <v>29</v>
      </c>
      <c r="F7" s="29" t="s">
        <v>92</v>
      </c>
      <c r="G7" s="29" t="s">
        <v>93</v>
      </c>
      <c r="H7" s="29" t="s">
        <v>94</v>
      </c>
      <c r="I7" s="29" t="s">
        <v>95</v>
      </c>
      <c r="J7" s="29" t="s">
        <v>96</v>
      </c>
      <c r="K7" s="29">
        <v>1</v>
      </c>
      <c r="L7" s="29">
        <v>66</v>
      </c>
      <c r="M7" s="29">
        <v>78</v>
      </c>
      <c r="N7" s="29">
        <v>66</v>
      </c>
      <c r="O7" s="29">
        <v>78</v>
      </c>
      <c r="P7" s="29">
        <v>5</v>
      </c>
      <c r="Q7" s="30">
        <v>78</v>
      </c>
      <c r="S7" s="39" t="s">
        <v>112</v>
      </c>
      <c r="T7" s="2">
        <f t="shared" si="0"/>
        <v>1556</v>
      </c>
      <c r="U7" s="2">
        <f t="shared" si="1"/>
        <v>0</v>
      </c>
      <c r="V7" s="2">
        <f t="shared" si="2"/>
        <v>0</v>
      </c>
      <c r="W7" s="2">
        <f t="shared" si="3"/>
        <v>0</v>
      </c>
      <c r="X7" s="2">
        <f t="shared" si="4"/>
        <v>1525</v>
      </c>
      <c r="Y7" s="2">
        <f t="shared" si="5"/>
        <v>0</v>
      </c>
      <c r="Z7" s="2">
        <f t="shared" si="6"/>
        <v>0</v>
      </c>
      <c r="AA7" s="2">
        <f t="shared" si="7"/>
        <v>0</v>
      </c>
      <c r="AB7" s="2">
        <f t="shared" si="8"/>
        <v>0</v>
      </c>
      <c r="AC7" s="2">
        <f t="shared" si="9"/>
        <v>0</v>
      </c>
      <c r="AD7" s="2">
        <f t="shared" si="10"/>
        <v>0</v>
      </c>
      <c r="AE7" s="2">
        <f t="shared" si="11"/>
        <v>0</v>
      </c>
      <c r="AF7" s="2">
        <f t="shared" si="12"/>
        <v>3081</v>
      </c>
    </row>
    <row r="8" spans="1:32" x14ac:dyDescent="0.3">
      <c r="A8" s="25">
        <v>6</v>
      </c>
      <c r="B8" s="49">
        <v>42477</v>
      </c>
      <c r="C8" s="26">
        <v>2016</v>
      </c>
      <c r="D8" s="26" t="s">
        <v>22</v>
      </c>
      <c r="E8" s="26">
        <v>29</v>
      </c>
      <c r="F8" s="26" t="s">
        <v>92</v>
      </c>
      <c r="G8" s="26" t="s">
        <v>93</v>
      </c>
      <c r="H8" s="26" t="s">
        <v>94</v>
      </c>
      <c r="I8" s="26" t="s">
        <v>95</v>
      </c>
      <c r="J8" s="26" t="s">
        <v>96</v>
      </c>
      <c r="K8" s="26">
        <v>2</v>
      </c>
      <c r="L8" s="26">
        <v>52</v>
      </c>
      <c r="M8" s="26">
        <v>60</v>
      </c>
      <c r="N8" s="26">
        <v>104</v>
      </c>
      <c r="O8" s="26">
        <v>120</v>
      </c>
      <c r="P8" s="26">
        <v>6</v>
      </c>
      <c r="Q8" s="27">
        <v>120</v>
      </c>
      <c r="S8" s="39" t="s">
        <v>110</v>
      </c>
      <c r="T8" s="2">
        <f t="shared" si="0"/>
        <v>0</v>
      </c>
      <c r="U8" s="2">
        <f t="shared" si="1"/>
        <v>0</v>
      </c>
      <c r="V8" s="2">
        <f t="shared" si="2"/>
        <v>0</v>
      </c>
      <c r="W8" s="2">
        <f t="shared" si="3"/>
        <v>265</v>
      </c>
      <c r="X8" s="2">
        <f t="shared" si="4"/>
        <v>0</v>
      </c>
      <c r="Y8" s="2">
        <f t="shared" si="5"/>
        <v>158</v>
      </c>
      <c r="Z8" s="2">
        <f t="shared" si="6"/>
        <v>0</v>
      </c>
      <c r="AA8" s="2">
        <f t="shared" si="7"/>
        <v>144</v>
      </c>
      <c r="AB8" s="2">
        <f t="shared" si="8"/>
        <v>0</v>
      </c>
      <c r="AC8" s="2">
        <f t="shared" si="9"/>
        <v>61</v>
      </c>
      <c r="AD8" s="2">
        <f t="shared" si="10"/>
        <v>0</v>
      </c>
      <c r="AE8" s="2">
        <f t="shared" si="11"/>
        <v>0</v>
      </c>
      <c r="AF8" s="2">
        <f t="shared" si="12"/>
        <v>628</v>
      </c>
    </row>
    <row r="9" spans="1:32" x14ac:dyDescent="0.3">
      <c r="A9" s="28">
        <v>7</v>
      </c>
      <c r="B9" s="50">
        <v>42477</v>
      </c>
      <c r="C9" s="29">
        <v>2016</v>
      </c>
      <c r="D9" s="29" t="s">
        <v>22</v>
      </c>
      <c r="E9" s="29">
        <v>29</v>
      </c>
      <c r="F9" s="29" t="s">
        <v>92</v>
      </c>
      <c r="G9" s="29" t="s">
        <v>93</v>
      </c>
      <c r="H9" s="29" t="s">
        <v>94</v>
      </c>
      <c r="I9" s="29" t="s">
        <v>95</v>
      </c>
      <c r="J9" s="29" t="s">
        <v>96</v>
      </c>
      <c r="K9" s="29">
        <v>1</v>
      </c>
      <c r="L9" s="29">
        <v>60</v>
      </c>
      <c r="M9" s="29">
        <v>68</v>
      </c>
      <c r="N9" s="29">
        <v>60</v>
      </c>
      <c r="O9" s="29">
        <v>68</v>
      </c>
      <c r="P9" s="29">
        <v>7</v>
      </c>
      <c r="Q9" s="30">
        <v>68</v>
      </c>
      <c r="S9" s="39" t="s">
        <v>115</v>
      </c>
      <c r="T9" s="2">
        <f t="shared" si="0"/>
        <v>0</v>
      </c>
      <c r="U9" s="2">
        <f t="shared" si="1"/>
        <v>0</v>
      </c>
      <c r="V9" s="2">
        <f t="shared" si="2"/>
        <v>0</v>
      </c>
      <c r="W9" s="2">
        <f t="shared" si="3"/>
        <v>1865</v>
      </c>
      <c r="X9" s="2">
        <f t="shared" si="4"/>
        <v>0</v>
      </c>
      <c r="Y9" s="2">
        <f t="shared" si="5"/>
        <v>0</v>
      </c>
      <c r="Z9" s="2">
        <f t="shared" si="6"/>
        <v>0</v>
      </c>
      <c r="AA9" s="2">
        <f t="shared" si="7"/>
        <v>0</v>
      </c>
      <c r="AB9" s="2">
        <f t="shared" si="8"/>
        <v>0</v>
      </c>
      <c r="AC9" s="2">
        <f t="shared" si="9"/>
        <v>0</v>
      </c>
      <c r="AD9" s="2">
        <f t="shared" si="10"/>
        <v>0</v>
      </c>
      <c r="AE9" s="2">
        <f t="shared" si="11"/>
        <v>0</v>
      </c>
      <c r="AF9" s="2">
        <f t="shared" si="12"/>
        <v>1865</v>
      </c>
    </row>
    <row r="10" spans="1:32" x14ac:dyDescent="0.3">
      <c r="A10" s="28">
        <v>163</v>
      </c>
      <c r="B10" s="50">
        <v>42471</v>
      </c>
      <c r="C10" s="29">
        <v>2016</v>
      </c>
      <c r="D10" s="29" t="s">
        <v>22</v>
      </c>
      <c r="E10" s="29">
        <v>53</v>
      </c>
      <c r="F10" s="29" t="s">
        <v>92</v>
      </c>
      <c r="G10" s="29" t="s">
        <v>93</v>
      </c>
      <c r="H10" s="29" t="s">
        <v>100</v>
      </c>
      <c r="I10" s="29" t="s">
        <v>95</v>
      </c>
      <c r="J10" s="29" t="s">
        <v>96</v>
      </c>
      <c r="K10" s="29">
        <v>2</v>
      </c>
      <c r="L10" s="29">
        <v>18</v>
      </c>
      <c r="M10" s="29">
        <v>24</v>
      </c>
      <c r="N10" s="29">
        <v>36</v>
      </c>
      <c r="O10" s="29">
        <v>48</v>
      </c>
      <c r="P10" s="29">
        <v>163</v>
      </c>
      <c r="Q10" s="30">
        <v>48</v>
      </c>
      <c r="S10" s="39" t="s">
        <v>114</v>
      </c>
      <c r="T10" s="2">
        <f t="shared" si="0"/>
        <v>0</v>
      </c>
      <c r="U10" s="2">
        <f t="shared" si="1"/>
        <v>0</v>
      </c>
      <c r="V10" s="2">
        <f t="shared" si="2"/>
        <v>0</v>
      </c>
      <c r="W10" s="2">
        <f t="shared" si="3"/>
        <v>0</v>
      </c>
      <c r="X10" s="2">
        <f t="shared" si="4"/>
        <v>237</v>
      </c>
      <c r="Y10" s="2">
        <f t="shared" si="5"/>
        <v>0</v>
      </c>
      <c r="Z10" s="2">
        <f t="shared" si="6"/>
        <v>0</v>
      </c>
      <c r="AA10" s="2">
        <f t="shared" si="7"/>
        <v>0</v>
      </c>
      <c r="AB10" s="2">
        <f t="shared" si="8"/>
        <v>61</v>
      </c>
      <c r="AC10" s="2">
        <f t="shared" si="9"/>
        <v>271</v>
      </c>
      <c r="AD10" s="2">
        <f t="shared" si="10"/>
        <v>1725</v>
      </c>
      <c r="AE10" s="2">
        <f t="shared" si="11"/>
        <v>0</v>
      </c>
      <c r="AF10" s="2">
        <f t="shared" si="12"/>
        <v>2294</v>
      </c>
    </row>
    <row r="11" spans="1:32" x14ac:dyDescent="0.3">
      <c r="A11" s="25">
        <v>164</v>
      </c>
      <c r="B11" s="49">
        <v>42471</v>
      </c>
      <c r="C11" s="26">
        <v>2016</v>
      </c>
      <c r="D11" s="26" t="s">
        <v>22</v>
      </c>
      <c r="E11" s="26">
        <v>53</v>
      </c>
      <c r="F11" s="26" t="s">
        <v>92</v>
      </c>
      <c r="G11" s="26" t="s">
        <v>93</v>
      </c>
      <c r="H11" s="26" t="s">
        <v>100</v>
      </c>
      <c r="I11" s="26" t="s">
        <v>95</v>
      </c>
      <c r="J11" s="26" t="s">
        <v>96</v>
      </c>
      <c r="K11" s="26">
        <v>2</v>
      </c>
      <c r="L11" s="26">
        <v>32</v>
      </c>
      <c r="M11" s="26">
        <v>41</v>
      </c>
      <c r="N11" s="26">
        <v>64</v>
      </c>
      <c r="O11" s="26">
        <v>82</v>
      </c>
      <c r="P11" s="26">
        <v>164</v>
      </c>
      <c r="Q11" s="27">
        <v>82</v>
      </c>
      <c r="S11" s="39" t="s">
        <v>99</v>
      </c>
      <c r="T11" s="2">
        <f t="shared" si="0"/>
        <v>592</v>
      </c>
      <c r="U11" s="2">
        <f t="shared" si="1"/>
        <v>40</v>
      </c>
      <c r="V11" s="2">
        <f t="shared" si="2"/>
        <v>0</v>
      </c>
      <c r="W11" s="2">
        <f t="shared" si="3"/>
        <v>0</v>
      </c>
      <c r="X11" s="2">
        <f t="shared" si="4"/>
        <v>120</v>
      </c>
      <c r="Y11" s="2">
        <f t="shared" si="5"/>
        <v>42</v>
      </c>
      <c r="Z11" s="2">
        <f t="shared" si="6"/>
        <v>1435</v>
      </c>
      <c r="AA11" s="2">
        <f t="shared" si="7"/>
        <v>1472</v>
      </c>
      <c r="AB11" s="2">
        <f t="shared" si="8"/>
        <v>1717</v>
      </c>
      <c r="AC11" s="2">
        <f t="shared" si="9"/>
        <v>179</v>
      </c>
      <c r="AD11" s="2">
        <f t="shared" si="10"/>
        <v>623</v>
      </c>
      <c r="AE11" s="2">
        <f t="shared" si="11"/>
        <v>2591</v>
      </c>
      <c r="AF11" s="2">
        <f t="shared" si="12"/>
        <v>8811</v>
      </c>
    </row>
    <row r="12" spans="1:32" x14ac:dyDescent="0.3">
      <c r="A12" s="28">
        <v>165</v>
      </c>
      <c r="B12" s="50">
        <v>42478</v>
      </c>
      <c r="C12" s="29">
        <v>2016</v>
      </c>
      <c r="D12" s="29" t="s">
        <v>22</v>
      </c>
      <c r="E12" s="29">
        <v>53</v>
      </c>
      <c r="F12" s="29" t="s">
        <v>92</v>
      </c>
      <c r="G12" s="29" t="s">
        <v>93</v>
      </c>
      <c r="H12" s="29" t="s">
        <v>100</v>
      </c>
      <c r="I12" s="29" t="s">
        <v>95</v>
      </c>
      <c r="J12" s="29" t="s">
        <v>96</v>
      </c>
      <c r="K12" s="29">
        <v>2</v>
      </c>
      <c r="L12" s="29">
        <v>40</v>
      </c>
      <c r="M12" s="29">
        <v>47.5</v>
      </c>
      <c r="N12" s="29">
        <v>80</v>
      </c>
      <c r="O12" s="29">
        <v>95</v>
      </c>
      <c r="P12" s="29">
        <v>165</v>
      </c>
      <c r="Q12" s="30">
        <v>95</v>
      </c>
      <c r="S12" s="39" t="s">
        <v>106</v>
      </c>
      <c r="T12" s="2">
        <f t="shared" si="0"/>
        <v>559</v>
      </c>
      <c r="U12" s="2">
        <f t="shared" si="1"/>
        <v>1003</v>
      </c>
      <c r="V12" s="2">
        <f t="shared" si="2"/>
        <v>413</v>
      </c>
      <c r="W12" s="2">
        <f t="shared" si="3"/>
        <v>0</v>
      </c>
      <c r="X12" s="2">
        <f t="shared" si="4"/>
        <v>0</v>
      </c>
      <c r="Y12" s="2">
        <f t="shared" si="5"/>
        <v>0</v>
      </c>
      <c r="Z12" s="2">
        <f t="shared" si="6"/>
        <v>4023</v>
      </c>
      <c r="AA12" s="2">
        <f t="shared" si="7"/>
        <v>425</v>
      </c>
      <c r="AB12" s="2">
        <f t="shared" si="8"/>
        <v>0</v>
      </c>
      <c r="AC12" s="2">
        <f t="shared" si="9"/>
        <v>804</v>
      </c>
      <c r="AD12" s="2">
        <f t="shared" si="10"/>
        <v>127</v>
      </c>
      <c r="AE12" s="2">
        <f t="shared" si="11"/>
        <v>675</v>
      </c>
      <c r="AF12" s="2">
        <f t="shared" si="12"/>
        <v>8029</v>
      </c>
    </row>
    <row r="13" spans="1:32" x14ac:dyDescent="0.3">
      <c r="A13" s="25">
        <v>166</v>
      </c>
      <c r="B13" s="49">
        <v>42478</v>
      </c>
      <c r="C13" s="26">
        <v>2016</v>
      </c>
      <c r="D13" s="26" t="s">
        <v>22</v>
      </c>
      <c r="E13" s="26">
        <v>53</v>
      </c>
      <c r="F13" s="26" t="s">
        <v>92</v>
      </c>
      <c r="G13" s="26" t="s">
        <v>93</v>
      </c>
      <c r="H13" s="26" t="s">
        <v>100</v>
      </c>
      <c r="I13" s="26" t="s">
        <v>95</v>
      </c>
      <c r="J13" s="26" t="s">
        <v>96</v>
      </c>
      <c r="K13" s="26">
        <v>3</v>
      </c>
      <c r="L13" s="26">
        <v>290</v>
      </c>
      <c r="M13" s="26">
        <v>340</v>
      </c>
      <c r="N13" s="26">
        <v>870</v>
      </c>
      <c r="O13" s="26">
        <v>1020</v>
      </c>
      <c r="P13" s="26">
        <v>166</v>
      </c>
      <c r="Q13" s="27">
        <v>1020</v>
      </c>
      <c r="S13" s="39" t="s">
        <v>107</v>
      </c>
      <c r="T13" s="2">
        <f t="shared" si="0"/>
        <v>0</v>
      </c>
      <c r="U13" s="2">
        <f t="shared" si="1"/>
        <v>0</v>
      </c>
      <c r="V13" s="2">
        <f t="shared" si="2"/>
        <v>1338</v>
      </c>
      <c r="W13" s="2">
        <f t="shared" si="3"/>
        <v>0</v>
      </c>
      <c r="X13" s="2">
        <f t="shared" si="4"/>
        <v>493</v>
      </c>
      <c r="Y13" s="2">
        <f t="shared" si="5"/>
        <v>768</v>
      </c>
      <c r="Z13" s="2">
        <f t="shared" si="6"/>
        <v>1313</v>
      </c>
      <c r="AA13" s="2">
        <f t="shared" si="7"/>
        <v>1622</v>
      </c>
      <c r="AB13" s="2">
        <f t="shared" si="8"/>
        <v>1230</v>
      </c>
      <c r="AC13" s="2">
        <f t="shared" si="9"/>
        <v>0</v>
      </c>
      <c r="AD13" s="2">
        <f t="shared" si="10"/>
        <v>0</v>
      </c>
      <c r="AE13" s="2">
        <f t="shared" si="11"/>
        <v>159</v>
      </c>
      <c r="AF13" s="2">
        <f t="shared" si="12"/>
        <v>6923</v>
      </c>
    </row>
    <row r="14" spans="1:32" x14ac:dyDescent="0.3">
      <c r="A14" s="28">
        <v>167</v>
      </c>
      <c r="B14" s="50">
        <v>42480</v>
      </c>
      <c r="C14" s="29">
        <v>2016</v>
      </c>
      <c r="D14" s="29" t="s">
        <v>22</v>
      </c>
      <c r="E14" s="29">
        <v>53</v>
      </c>
      <c r="F14" s="29" t="s">
        <v>92</v>
      </c>
      <c r="G14" s="29" t="s">
        <v>93</v>
      </c>
      <c r="H14" s="29" t="s">
        <v>100</v>
      </c>
      <c r="I14" s="29" t="s">
        <v>95</v>
      </c>
      <c r="J14" s="29" t="s">
        <v>96</v>
      </c>
      <c r="K14" s="29">
        <v>1</v>
      </c>
      <c r="L14" s="29">
        <v>20</v>
      </c>
      <c r="M14" s="29">
        <v>28</v>
      </c>
      <c r="N14" s="29">
        <v>20</v>
      </c>
      <c r="O14" s="29">
        <v>28</v>
      </c>
      <c r="P14" s="29">
        <v>167</v>
      </c>
      <c r="Q14" s="30">
        <v>28</v>
      </c>
      <c r="S14" s="39" t="s">
        <v>113</v>
      </c>
      <c r="T14" s="2">
        <f t="shared" si="0"/>
        <v>0</v>
      </c>
      <c r="U14" s="2">
        <f t="shared" si="1"/>
        <v>156</v>
      </c>
      <c r="V14" s="2">
        <f t="shared" si="2"/>
        <v>0</v>
      </c>
      <c r="W14" s="2">
        <f t="shared" si="3"/>
        <v>0</v>
      </c>
      <c r="X14" s="2">
        <f t="shared" si="4"/>
        <v>0</v>
      </c>
      <c r="Y14" s="2">
        <f t="shared" si="5"/>
        <v>0</v>
      </c>
      <c r="Z14" s="2">
        <f t="shared" si="6"/>
        <v>999</v>
      </c>
      <c r="AA14" s="2">
        <f t="shared" si="7"/>
        <v>0</v>
      </c>
      <c r="AB14" s="2">
        <f t="shared" si="8"/>
        <v>53</v>
      </c>
      <c r="AC14" s="2">
        <f t="shared" si="9"/>
        <v>200</v>
      </c>
      <c r="AD14" s="2">
        <f t="shared" si="10"/>
        <v>0</v>
      </c>
      <c r="AE14" s="2">
        <f t="shared" si="11"/>
        <v>0</v>
      </c>
      <c r="AF14" s="2">
        <f t="shared" si="12"/>
        <v>1408</v>
      </c>
    </row>
    <row r="15" spans="1:32" x14ac:dyDescent="0.3">
      <c r="A15" s="25">
        <v>168</v>
      </c>
      <c r="B15" s="49">
        <v>42486</v>
      </c>
      <c r="C15" s="26">
        <v>2016</v>
      </c>
      <c r="D15" s="26" t="s">
        <v>22</v>
      </c>
      <c r="E15" s="26">
        <v>53</v>
      </c>
      <c r="F15" s="26" t="s">
        <v>92</v>
      </c>
      <c r="G15" s="26" t="s">
        <v>93</v>
      </c>
      <c r="H15" s="26" t="s">
        <v>100</v>
      </c>
      <c r="I15" s="26" t="s">
        <v>95</v>
      </c>
      <c r="J15" s="26" t="s">
        <v>96</v>
      </c>
      <c r="K15" s="26">
        <v>2</v>
      </c>
      <c r="L15" s="26">
        <v>8</v>
      </c>
      <c r="M15" s="26">
        <v>9</v>
      </c>
      <c r="N15" s="26">
        <v>16</v>
      </c>
      <c r="O15" s="26">
        <v>18</v>
      </c>
      <c r="P15" s="26">
        <v>168</v>
      </c>
      <c r="Q15" s="27">
        <v>18</v>
      </c>
      <c r="S15" s="39" t="s">
        <v>101</v>
      </c>
      <c r="T15" s="2">
        <f t="shared" si="0"/>
        <v>0</v>
      </c>
      <c r="U15" s="2">
        <f t="shared" si="1"/>
        <v>0</v>
      </c>
      <c r="V15" s="2">
        <f t="shared" si="2"/>
        <v>0</v>
      </c>
      <c r="W15" s="2">
        <f t="shared" si="3"/>
        <v>0</v>
      </c>
      <c r="X15" s="2">
        <f t="shared" si="4"/>
        <v>0</v>
      </c>
      <c r="Y15" s="2">
        <f t="shared" si="5"/>
        <v>0</v>
      </c>
      <c r="Z15" s="2">
        <f t="shared" si="6"/>
        <v>677</v>
      </c>
      <c r="AA15" s="2">
        <f t="shared" si="7"/>
        <v>2637</v>
      </c>
      <c r="AB15" s="2">
        <f t="shared" si="8"/>
        <v>0</v>
      </c>
      <c r="AC15" s="2">
        <f t="shared" si="9"/>
        <v>512</v>
      </c>
      <c r="AD15" s="2">
        <f t="shared" si="10"/>
        <v>0</v>
      </c>
      <c r="AE15" s="2">
        <f t="shared" si="11"/>
        <v>1297</v>
      </c>
      <c r="AF15" s="2">
        <f t="shared" si="12"/>
        <v>5123</v>
      </c>
    </row>
    <row r="16" spans="1:32" x14ac:dyDescent="0.3">
      <c r="A16" s="28">
        <v>77</v>
      </c>
      <c r="B16" s="50">
        <v>42230</v>
      </c>
      <c r="C16" s="29">
        <v>2015</v>
      </c>
      <c r="D16" s="29" t="s">
        <v>26</v>
      </c>
      <c r="E16" s="29">
        <v>24</v>
      </c>
      <c r="F16" s="29" t="s">
        <v>92</v>
      </c>
      <c r="G16" s="29" t="s">
        <v>93</v>
      </c>
      <c r="H16" s="29" t="s">
        <v>100</v>
      </c>
      <c r="I16" s="29" t="s">
        <v>95</v>
      </c>
      <c r="J16" s="29" t="s">
        <v>101</v>
      </c>
      <c r="K16" s="29">
        <v>3</v>
      </c>
      <c r="L16" s="29">
        <v>530</v>
      </c>
      <c r="M16" s="29">
        <v>529.33333300000004</v>
      </c>
      <c r="N16" s="29">
        <v>1590</v>
      </c>
      <c r="O16" s="29">
        <v>1588</v>
      </c>
      <c r="P16" s="29">
        <v>77</v>
      </c>
      <c r="Q16" s="30">
        <v>1588</v>
      </c>
      <c r="S16" s="39" t="s">
        <v>109</v>
      </c>
      <c r="T16" s="2">
        <f t="shared" si="0"/>
        <v>252</v>
      </c>
      <c r="U16" s="2">
        <f t="shared" si="1"/>
        <v>0</v>
      </c>
      <c r="V16" s="2">
        <f t="shared" si="2"/>
        <v>0</v>
      </c>
      <c r="W16" s="2">
        <f t="shared" si="3"/>
        <v>0</v>
      </c>
      <c r="X16" s="2">
        <f t="shared" si="4"/>
        <v>0</v>
      </c>
      <c r="Y16" s="2">
        <f t="shared" si="5"/>
        <v>0</v>
      </c>
      <c r="Z16" s="2">
        <f t="shared" si="6"/>
        <v>0</v>
      </c>
      <c r="AA16" s="2">
        <f t="shared" si="7"/>
        <v>0</v>
      </c>
      <c r="AB16" s="2">
        <f t="shared" si="8"/>
        <v>0</v>
      </c>
      <c r="AC16" s="2">
        <f t="shared" si="9"/>
        <v>0</v>
      </c>
      <c r="AD16" s="2">
        <f t="shared" si="10"/>
        <v>0</v>
      </c>
      <c r="AE16" s="2">
        <f t="shared" si="11"/>
        <v>0</v>
      </c>
      <c r="AF16" s="2">
        <f t="shared" si="12"/>
        <v>252</v>
      </c>
    </row>
    <row r="17" spans="1:32" x14ac:dyDescent="0.3">
      <c r="A17" s="28">
        <v>85</v>
      </c>
      <c r="B17" s="50">
        <v>42245</v>
      </c>
      <c r="C17" s="29">
        <v>2015</v>
      </c>
      <c r="D17" s="29" t="s">
        <v>26</v>
      </c>
      <c r="E17" s="29">
        <v>40</v>
      </c>
      <c r="F17" s="29" t="s">
        <v>92</v>
      </c>
      <c r="G17" s="29" t="s">
        <v>93</v>
      </c>
      <c r="H17" s="29" t="s">
        <v>100</v>
      </c>
      <c r="I17" s="29" t="s">
        <v>95</v>
      </c>
      <c r="J17" s="29" t="s">
        <v>101</v>
      </c>
      <c r="K17" s="29">
        <v>2</v>
      </c>
      <c r="L17" s="29">
        <v>477</v>
      </c>
      <c r="M17" s="29">
        <v>524.5</v>
      </c>
      <c r="N17" s="29">
        <v>954</v>
      </c>
      <c r="O17" s="29">
        <v>1049</v>
      </c>
      <c r="P17" s="29">
        <v>85</v>
      </c>
      <c r="Q17" s="30">
        <v>1049</v>
      </c>
      <c r="S17" s="39" t="s">
        <v>108</v>
      </c>
      <c r="T17" s="2">
        <f t="shared" si="0"/>
        <v>0</v>
      </c>
      <c r="U17" s="2">
        <f t="shared" si="1"/>
        <v>0</v>
      </c>
      <c r="V17" s="2">
        <f t="shared" si="2"/>
        <v>0</v>
      </c>
      <c r="W17" s="2">
        <f t="shared" si="3"/>
        <v>0</v>
      </c>
      <c r="X17" s="2">
        <f t="shared" si="4"/>
        <v>0</v>
      </c>
      <c r="Y17" s="2">
        <f t="shared" si="5"/>
        <v>286</v>
      </c>
      <c r="Z17" s="2">
        <f t="shared" si="6"/>
        <v>0</v>
      </c>
      <c r="AA17" s="2">
        <f t="shared" si="7"/>
        <v>0</v>
      </c>
      <c r="AB17" s="2">
        <f t="shared" si="8"/>
        <v>0</v>
      </c>
      <c r="AC17" s="2">
        <f t="shared" si="9"/>
        <v>0</v>
      </c>
      <c r="AD17" s="2">
        <f t="shared" si="10"/>
        <v>0</v>
      </c>
      <c r="AE17" s="2">
        <f t="shared" si="11"/>
        <v>0</v>
      </c>
      <c r="AF17" s="2">
        <f t="shared" si="12"/>
        <v>286</v>
      </c>
    </row>
    <row r="18" spans="1:32" x14ac:dyDescent="0.3">
      <c r="A18" s="25">
        <v>14</v>
      </c>
      <c r="B18" s="49">
        <v>42234</v>
      </c>
      <c r="C18" s="26">
        <v>2015</v>
      </c>
      <c r="D18" s="26" t="s">
        <v>26</v>
      </c>
      <c r="E18" s="26">
        <v>29</v>
      </c>
      <c r="F18" s="26" t="s">
        <v>92</v>
      </c>
      <c r="G18" s="26" t="s">
        <v>93</v>
      </c>
      <c r="H18" s="26" t="s">
        <v>94</v>
      </c>
      <c r="I18" s="26" t="s">
        <v>95</v>
      </c>
      <c r="J18" s="26" t="s">
        <v>99</v>
      </c>
      <c r="K18" s="26">
        <v>3</v>
      </c>
      <c r="L18" s="26">
        <v>151.66999999999999</v>
      </c>
      <c r="M18" s="26">
        <v>181.33333300000001</v>
      </c>
      <c r="N18" s="26">
        <v>455</v>
      </c>
      <c r="O18" s="26">
        <v>544</v>
      </c>
      <c r="P18" s="26">
        <v>14</v>
      </c>
      <c r="Q18" s="27">
        <v>544</v>
      </c>
      <c r="S18" s="39" t="s">
        <v>169</v>
      </c>
      <c r="T18" s="2">
        <f>SUM(T3:T17)</f>
        <v>5409</v>
      </c>
      <c r="U18" s="2">
        <f t="shared" ref="U18:AF18" si="13">SUM(U3:U17)</f>
        <v>2357</v>
      </c>
      <c r="V18" s="2">
        <f t="shared" si="13"/>
        <v>4893</v>
      </c>
      <c r="W18" s="2">
        <f t="shared" si="13"/>
        <v>6686</v>
      </c>
      <c r="X18" s="2">
        <f t="shared" si="13"/>
        <v>5312</v>
      </c>
      <c r="Y18" s="2">
        <f t="shared" si="13"/>
        <v>3018</v>
      </c>
      <c r="Z18" s="2">
        <f t="shared" si="13"/>
        <v>34642</v>
      </c>
      <c r="AA18" s="2">
        <f t="shared" si="13"/>
        <v>18585</v>
      </c>
      <c r="AB18" s="2">
        <f t="shared" si="13"/>
        <v>5089</v>
      </c>
      <c r="AC18" s="2">
        <f t="shared" si="13"/>
        <v>9895</v>
      </c>
      <c r="AD18" s="2">
        <f t="shared" si="13"/>
        <v>8173</v>
      </c>
      <c r="AE18" s="2">
        <f t="shared" si="13"/>
        <v>16776</v>
      </c>
      <c r="AF18" s="39">
        <f t="shared" si="13"/>
        <v>120835</v>
      </c>
    </row>
    <row r="19" spans="1:32" x14ac:dyDescent="0.3">
      <c r="A19" s="25">
        <v>122</v>
      </c>
      <c r="B19" s="49">
        <v>42232</v>
      </c>
      <c r="C19" s="26">
        <v>2015</v>
      </c>
      <c r="D19" s="26" t="s">
        <v>26</v>
      </c>
      <c r="E19" s="26">
        <v>20</v>
      </c>
      <c r="F19" s="26" t="s">
        <v>92</v>
      </c>
      <c r="G19" s="26" t="s">
        <v>93</v>
      </c>
      <c r="H19" s="26" t="s">
        <v>100</v>
      </c>
      <c r="I19" s="26" t="s">
        <v>95</v>
      </c>
      <c r="J19" s="26" t="s">
        <v>99</v>
      </c>
      <c r="K19" s="26">
        <v>1</v>
      </c>
      <c r="L19" s="26">
        <v>910</v>
      </c>
      <c r="M19" s="26">
        <v>928</v>
      </c>
      <c r="N19" s="26">
        <v>910</v>
      </c>
      <c r="O19" s="26">
        <v>928</v>
      </c>
      <c r="P19" s="26">
        <v>122</v>
      </c>
      <c r="Q19" s="27">
        <v>928</v>
      </c>
    </row>
    <row r="20" spans="1:32" x14ac:dyDescent="0.3">
      <c r="A20" s="25">
        <v>134</v>
      </c>
      <c r="B20" s="49">
        <v>42217</v>
      </c>
      <c r="C20" s="26">
        <v>2015</v>
      </c>
      <c r="D20" s="26" t="s">
        <v>26</v>
      </c>
      <c r="E20" s="26">
        <v>21</v>
      </c>
      <c r="F20" s="26" t="s">
        <v>92</v>
      </c>
      <c r="G20" s="26" t="s">
        <v>93</v>
      </c>
      <c r="H20" s="26" t="s">
        <v>100</v>
      </c>
      <c r="I20" s="26" t="s">
        <v>95</v>
      </c>
      <c r="J20" s="26" t="s">
        <v>106</v>
      </c>
      <c r="K20" s="26">
        <v>3</v>
      </c>
      <c r="L20" s="26">
        <v>128.33000000000001</v>
      </c>
      <c r="M20" s="26">
        <v>141.66666699999999</v>
      </c>
      <c r="N20" s="26">
        <v>385</v>
      </c>
      <c r="O20" s="26">
        <v>425</v>
      </c>
      <c r="P20" s="26">
        <v>134</v>
      </c>
      <c r="Q20" s="27">
        <v>425</v>
      </c>
    </row>
    <row r="21" spans="1:32" x14ac:dyDescent="0.3">
      <c r="A21" s="25">
        <v>62</v>
      </c>
      <c r="B21" s="49">
        <v>42236</v>
      </c>
      <c r="C21" s="26">
        <v>2015</v>
      </c>
      <c r="D21" s="26" t="s">
        <v>26</v>
      </c>
      <c r="E21" s="26">
        <v>19</v>
      </c>
      <c r="F21" s="26" t="s">
        <v>102</v>
      </c>
      <c r="G21" s="26" t="s">
        <v>93</v>
      </c>
      <c r="H21" s="26" t="s">
        <v>100</v>
      </c>
      <c r="I21" s="26" t="s">
        <v>97</v>
      </c>
      <c r="J21" s="26" t="s">
        <v>107</v>
      </c>
      <c r="K21" s="26">
        <v>3</v>
      </c>
      <c r="L21" s="26">
        <v>133.33000000000001</v>
      </c>
      <c r="M21" s="26">
        <v>161</v>
      </c>
      <c r="N21" s="26">
        <v>400</v>
      </c>
      <c r="O21" s="26">
        <v>483</v>
      </c>
      <c r="P21" s="26">
        <v>62</v>
      </c>
      <c r="Q21" s="27">
        <v>483</v>
      </c>
    </row>
    <row r="22" spans="1:32" x14ac:dyDescent="0.3">
      <c r="A22" s="28">
        <v>63</v>
      </c>
      <c r="B22" s="50">
        <v>42237</v>
      </c>
      <c r="C22" s="29">
        <v>2015</v>
      </c>
      <c r="D22" s="29" t="s">
        <v>26</v>
      </c>
      <c r="E22" s="29">
        <v>19</v>
      </c>
      <c r="F22" s="29" t="s">
        <v>102</v>
      </c>
      <c r="G22" s="29" t="s">
        <v>93</v>
      </c>
      <c r="H22" s="29" t="s">
        <v>100</v>
      </c>
      <c r="I22" s="29" t="s">
        <v>97</v>
      </c>
      <c r="J22" s="29" t="s">
        <v>107</v>
      </c>
      <c r="K22" s="29">
        <v>2</v>
      </c>
      <c r="L22" s="29">
        <v>594</v>
      </c>
      <c r="M22" s="29">
        <v>569.5</v>
      </c>
      <c r="N22" s="29">
        <v>1188</v>
      </c>
      <c r="O22" s="29">
        <v>1139</v>
      </c>
      <c r="P22" s="29">
        <v>63</v>
      </c>
      <c r="Q22" s="30">
        <v>1139</v>
      </c>
    </row>
    <row r="23" spans="1:32" x14ac:dyDescent="0.3">
      <c r="A23" s="25">
        <v>50</v>
      </c>
      <c r="B23" s="49">
        <v>42229</v>
      </c>
      <c r="C23" s="26">
        <v>2015</v>
      </c>
      <c r="D23" s="26" t="s">
        <v>26</v>
      </c>
      <c r="E23" s="26">
        <v>18</v>
      </c>
      <c r="F23" s="26" t="s">
        <v>102</v>
      </c>
      <c r="G23" s="26" t="s">
        <v>93</v>
      </c>
      <c r="H23" s="26" t="s">
        <v>100</v>
      </c>
      <c r="I23" s="26" t="s">
        <v>103</v>
      </c>
      <c r="J23" s="26" t="s">
        <v>104</v>
      </c>
      <c r="K23" s="26">
        <v>1</v>
      </c>
      <c r="L23" s="26">
        <v>2295</v>
      </c>
      <c r="M23" s="26">
        <v>2242</v>
      </c>
      <c r="N23" s="26">
        <v>2295</v>
      </c>
      <c r="O23" s="26">
        <v>2242</v>
      </c>
      <c r="P23" s="26">
        <v>50</v>
      </c>
      <c r="Q23" s="27">
        <v>2242</v>
      </c>
    </row>
    <row r="24" spans="1:32" x14ac:dyDescent="0.3">
      <c r="A24" s="28">
        <v>83</v>
      </c>
      <c r="B24" s="50">
        <v>42224</v>
      </c>
      <c r="C24" s="29">
        <v>2015</v>
      </c>
      <c r="D24" s="29" t="s">
        <v>26</v>
      </c>
      <c r="E24" s="29">
        <v>40</v>
      </c>
      <c r="F24" s="29" t="s">
        <v>102</v>
      </c>
      <c r="G24" s="29" t="s">
        <v>93</v>
      </c>
      <c r="H24" s="29" t="s">
        <v>105</v>
      </c>
      <c r="I24" s="29" t="s">
        <v>103</v>
      </c>
      <c r="J24" s="29" t="s">
        <v>104</v>
      </c>
      <c r="K24" s="29">
        <v>1</v>
      </c>
      <c r="L24" s="29">
        <v>2320</v>
      </c>
      <c r="M24" s="29">
        <v>2340</v>
      </c>
      <c r="N24" s="29">
        <v>2320</v>
      </c>
      <c r="O24" s="29">
        <v>2340</v>
      </c>
      <c r="P24" s="29">
        <v>83</v>
      </c>
      <c r="Q24" s="30">
        <v>2340</v>
      </c>
    </row>
    <row r="25" spans="1:32" x14ac:dyDescent="0.3">
      <c r="A25" s="28">
        <v>139</v>
      </c>
      <c r="B25" s="50">
        <v>42238</v>
      </c>
      <c r="C25" s="29">
        <v>2015</v>
      </c>
      <c r="D25" s="29" t="s">
        <v>26</v>
      </c>
      <c r="E25" s="29">
        <v>23</v>
      </c>
      <c r="F25" s="29" t="s">
        <v>102</v>
      </c>
      <c r="G25" s="29" t="s">
        <v>93</v>
      </c>
      <c r="H25" s="29" t="s">
        <v>100</v>
      </c>
      <c r="I25" s="29" t="s">
        <v>103</v>
      </c>
      <c r="J25" s="29" t="s">
        <v>104</v>
      </c>
      <c r="K25" s="29">
        <v>1</v>
      </c>
      <c r="L25" s="29">
        <v>2295</v>
      </c>
      <c r="M25" s="29">
        <v>2297</v>
      </c>
      <c r="N25" s="29">
        <v>2295</v>
      </c>
      <c r="O25" s="29">
        <v>2297</v>
      </c>
      <c r="P25" s="29">
        <v>139</v>
      </c>
      <c r="Q25" s="30">
        <v>2297</v>
      </c>
    </row>
    <row r="26" spans="1:32" x14ac:dyDescent="0.3">
      <c r="A26" s="25">
        <v>140</v>
      </c>
      <c r="B26" s="49">
        <v>42241</v>
      </c>
      <c r="C26" s="26">
        <v>2015</v>
      </c>
      <c r="D26" s="26" t="s">
        <v>26</v>
      </c>
      <c r="E26" s="26">
        <v>23</v>
      </c>
      <c r="F26" s="26" t="s">
        <v>102</v>
      </c>
      <c r="G26" s="26" t="s">
        <v>93</v>
      </c>
      <c r="H26" s="26" t="s">
        <v>100</v>
      </c>
      <c r="I26" s="26" t="s">
        <v>103</v>
      </c>
      <c r="J26" s="26" t="s">
        <v>104</v>
      </c>
      <c r="K26" s="26">
        <v>3</v>
      </c>
      <c r="L26" s="26">
        <v>773.33</v>
      </c>
      <c r="M26" s="26">
        <v>682</v>
      </c>
      <c r="N26" s="26">
        <v>2320</v>
      </c>
      <c r="O26" s="26">
        <v>2046</v>
      </c>
      <c r="P26" s="26">
        <v>140</v>
      </c>
      <c r="Q26" s="27">
        <v>2046</v>
      </c>
    </row>
    <row r="27" spans="1:32" x14ac:dyDescent="0.3">
      <c r="A27" s="28">
        <v>187</v>
      </c>
      <c r="B27" s="50">
        <v>42225</v>
      </c>
      <c r="C27" s="29">
        <v>2015</v>
      </c>
      <c r="D27" s="29" t="s">
        <v>26</v>
      </c>
      <c r="E27" s="29">
        <v>53</v>
      </c>
      <c r="F27" s="29" t="s">
        <v>102</v>
      </c>
      <c r="G27" s="29" t="s">
        <v>93</v>
      </c>
      <c r="H27" s="29" t="s">
        <v>94</v>
      </c>
      <c r="I27" s="29" t="s">
        <v>103</v>
      </c>
      <c r="J27" s="29" t="s">
        <v>104</v>
      </c>
      <c r="K27" s="29">
        <v>3</v>
      </c>
      <c r="L27" s="29">
        <v>765</v>
      </c>
      <c r="M27" s="29">
        <v>703.66666699999996</v>
      </c>
      <c r="N27" s="29">
        <v>2295</v>
      </c>
      <c r="O27" s="29">
        <v>2111</v>
      </c>
      <c r="P27" s="29">
        <v>187</v>
      </c>
      <c r="Q27" s="30">
        <v>2111</v>
      </c>
    </row>
    <row r="28" spans="1:32" x14ac:dyDescent="0.3">
      <c r="A28" s="25">
        <v>188</v>
      </c>
      <c r="B28" s="49">
        <v>42225</v>
      </c>
      <c r="C28" s="26">
        <v>2015</v>
      </c>
      <c r="D28" s="26" t="s">
        <v>26</v>
      </c>
      <c r="E28" s="26">
        <v>53</v>
      </c>
      <c r="F28" s="26" t="s">
        <v>102</v>
      </c>
      <c r="G28" s="26" t="s">
        <v>93</v>
      </c>
      <c r="H28" s="26" t="s">
        <v>94</v>
      </c>
      <c r="I28" s="26" t="s">
        <v>97</v>
      </c>
      <c r="J28" s="26" t="s">
        <v>110</v>
      </c>
      <c r="K28" s="26">
        <v>1</v>
      </c>
      <c r="L28" s="26">
        <v>153</v>
      </c>
      <c r="M28" s="26">
        <v>144</v>
      </c>
      <c r="N28" s="26">
        <v>153</v>
      </c>
      <c r="O28" s="26">
        <v>144</v>
      </c>
      <c r="P28" s="26">
        <v>188</v>
      </c>
      <c r="Q28" s="27">
        <v>144</v>
      </c>
    </row>
    <row r="29" spans="1:32" x14ac:dyDescent="0.3">
      <c r="A29" s="28">
        <v>15</v>
      </c>
      <c r="B29" s="50">
        <v>42246</v>
      </c>
      <c r="C29" s="29">
        <v>2015</v>
      </c>
      <c r="D29" s="29" t="s">
        <v>26</v>
      </c>
      <c r="E29" s="29">
        <v>29</v>
      </c>
      <c r="F29" s="29" t="s">
        <v>92</v>
      </c>
      <c r="G29" s="29" t="s">
        <v>93</v>
      </c>
      <c r="H29" s="29" t="s">
        <v>94</v>
      </c>
      <c r="I29" s="29" t="s">
        <v>95</v>
      </c>
      <c r="J29" s="29" t="s">
        <v>96</v>
      </c>
      <c r="K29" s="29">
        <v>3</v>
      </c>
      <c r="L29" s="29">
        <v>70</v>
      </c>
      <c r="M29" s="29">
        <v>72.666667000000004</v>
      </c>
      <c r="N29" s="29">
        <v>210</v>
      </c>
      <c r="O29" s="29">
        <v>218</v>
      </c>
      <c r="P29" s="29">
        <v>15</v>
      </c>
      <c r="Q29" s="30">
        <v>218</v>
      </c>
    </row>
    <row r="30" spans="1:32" x14ac:dyDescent="0.3">
      <c r="A30" s="28">
        <v>109</v>
      </c>
      <c r="B30" s="50">
        <v>42224</v>
      </c>
      <c r="C30" s="29">
        <v>2015</v>
      </c>
      <c r="D30" s="29" t="s">
        <v>26</v>
      </c>
      <c r="E30" s="29">
        <v>19</v>
      </c>
      <c r="F30" s="29" t="s">
        <v>92</v>
      </c>
      <c r="G30" s="29" t="s">
        <v>93</v>
      </c>
      <c r="H30" s="29" t="s">
        <v>100</v>
      </c>
      <c r="I30" s="29" t="s">
        <v>95</v>
      </c>
      <c r="J30" s="29" t="s">
        <v>96</v>
      </c>
      <c r="K30" s="29">
        <v>3</v>
      </c>
      <c r="L30" s="29">
        <v>290</v>
      </c>
      <c r="M30" s="29">
        <v>341</v>
      </c>
      <c r="N30" s="29">
        <v>870</v>
      </c>
      <c r="O30" s="29">
        <v>1023</v>
      </c>
      <c r="P30" s="29">
        <v>109</v>
      </c>
      <c r="Q30" s="30">
        <v>1023</v>
      </c>
    </row>
    <row r="31" spans="1:32" x14ac:dyDescent="0.3">
      <c r="A31" s="25">
        <v>110</v>
      </c>
      <c r="B31" s="49">
        <v>42224</v>
      </c>
      <c r="C31" s="26">
        <v>2015</v>
      </c>
      <c r="D31" s="26" t="s">
        <v>26</v>
      </c>
      <c r="E31" s="26">
        <v>19</v>
      </c>
      <c r="F31" s="26" t="s">
        <v>92</v>
      </c>
      <c r="G31" s="26" t="s">
        <v>93</v>
      </c>
      <c r="H31" s="26" t="s">
        <v>100</v>
      </c>
      <c r="I31" s="26" t="s">
        <v>95</v>
      </c>
      <c r="J31" s="26" t="s">
        <v>96</v>
      </c>
      <c r="K31" s="26">
        <v>3</v>
      </c>
      <c r="L31" s="26">
        <v>1.67</v>
      </c>
      <c r="M31" s="26">
        <v>2</v>
      </c>
      <c r="N31" s="26">
        <v>5</v>
      </c>
      <c r="O31" s="26">
        <v>6</v>
      </c>
      <c r="P31" s="26">
        <v>110</v>
      </c>
      <c r="Q31" s="27">
        <v>6</v>
      </c>
    </row>
    <row r="32" spans="1:32" x14ac:dyDescent="0.3">
      <c r="A32" s="28">
        <v>111</v>
      </c>
      <c r="B32" s="50">
        <v>42224</v>
      </c>
      <c r="C32" s="29">
        <v>2015</v>
      </c>
      <c r="D32" s="29" t="s">
        <v>26</v>
      </c>
      <c r="E32" s="29">
        <v>19</v>
      </c>
      <c r="F32" s="29" t="s">
        <v>92</v>
      </c>
      <c r="G32" s="29" t="s">
        <v>93</v>
      </c>
      <c r="H32" s="29" t="s">
        <v>100</v>
      </c>
      <c r="I32" s="29" t="s">
        <v>95</v>
      </c>
      <c r="J32" s="29" t="s">
        <v>96</v>
      </c>
      <c r="K32" s="29">
        <v>3</v>
      </c>
      <c r="L32" s="29">
        <v>0.67</v>
      </c>
      <c r="M32" s="29">
        <v>0.66666700000000001</v>
      </c>
      <c r="N32" s="29">
        <v>2</v>
      </c>
      <c r="O32" s="29">
        <v>2</v>
      </c>
      <c r="P32" s="29">
        <v>111</v>
      </c>
      <c r="Q32" s="30">
        <v>2</v>
      </c>
    </row>
    <row r="33" spans="1:17" x14ac:dyDescent="0.3">
      <c r="A33" s="25">
        <v>78</v>
      </c>
      <c r="B33" s="49">
        <v>42366</v>
      </c>
      <c r="C33" s="26">
        <v>2015</v>
      </c>
      <c r="D33" s="26" t="s">
        <v>30</v>
      </c>
      <c r="E33" s="26">
        <v>24</v>
      </c>
      <c r="F33" s="26" t="s">
        <v>92</v>
      </c>
      <c r="G33" s="26" t="s">
        <v>93</v>
      </c>
      <c r="H33" s="26" t="s">
        <v>100</v>
      </c>
      <c r="I33" s="26" t="s">
        <v>95</v>
      </c>
      <c r="J33" s="26" t="s">
        <v>101</v>
      </c>
      <c r="K33" s="26">
        <v>1</v>
      </c>
      <c r="L33" s="26">
        <v>1113</v>
      </c>
      <c r="M33" s="26">
        <v>1297</v>
      </c>
      <c r="N33" s="26">
        <v>1113</v>
      </c>
      <c r="O33" s="26">
        <v>1297</v>
      </c>
      <c r="P33" s="26">
        <v>78</v>
      </c>
      <c r="Q33" s="27">
        <v>1297</v>
      </c>
    </row>
    <row r="34" spans="1:17" x14ac:dyDescent="0.3">
      <c r="A34" s="28">
        <v>35</v>
      </c>
      <c r="B34" s="50">
        <v>42353</v>
      </c>
      <c r="C34" s="29">
        <v>2015</v>
      </c>
      <c r="D34" s="29" t="s">
        <v>30</v>
      </c>
      <c r="E34" s="29">
        <v>29</v>
      </c>
      <c r="F34" s="29" t="s">
        <v>92</v>
      </c>
      <c r="G34" s="29" t="s">
        <v>93</v>
      </c>
      <c r="H34" s="29" t="s">
        <v>94</v>
      </c>
      <c r="I34" s="29" t="s">
        <v>95</v>
      </c>
      <c r="J34" s="29" t="s">
        <v>99</v>
      </c>
      <c r="K34" s="29">
        <v>2</v>
      </c>
      <c r="L34" s="29">
        <v>280</v>
      </c>
      <c r="M34" s="29">
        <v>269</v>
      </c>
      <c r="N34" s="29">
        <v>560</v>
      </c>
      <c r="O34" s="29">
        <v>538</v>
      </c>
      <c r="P34" s="29">
        <v>35</v>
      </c>
      <c r="Q34" s="30">
        <v>538</v>
      </c>
    </row>
    <row r="35" spans="1:17" x14ac:dyDescent="0.3">
      <c r="A35" s="25">
        <v>38</v>
      </c>
      <c r="B35" s="49">
        <v>42354</v>
      </c>
      <c r="C35" s="26">
        <v>2015</v>
      </c>
      <c r="D35" s="26" t="s">
        <v>30</v>
      </c>
      <c r="E35" s="26">
        <v>29</v>
      </c>
      <c r="F35" s="26" t="s">
        <v>92</v>
      </c>
      <c r="G35" s="26" t="s">
        <v>93</v>
      </c>
      <c r="H35" s="26" t="s">
        <v>94</v>
      </c>
      <c r="I35" s="26" t="s">
        <v>95</v>
      </c>
      <c r="J35" s="26" t="s">
        <v>99</v>
      </c>
      <c r="K35" s="26">
        <v>1</v>
      </c>
      <c r="L35" s="26">
        <v>420</v>
      </c>
      <c r="M35" s="26">
        <v>472</v>
      </c>
      <c r="N35" s="26">
        <v>420</v>
      </c>
      <c r="O35" s="26">
        <v>472</v>
      </c>
      <c r="P35" s="26">
        <v>38</v>
      </c>
      <c r="Q35" s="27">
        <v>472</v>
      </c>
    </row>
    <row r="36" spans="1:17" x14ac:dyDescent="0.3">
      <c r="A36" s="28">
        <v>41</v>
      </c>
      <c r="B36" s="50">
        <v>42358</v>
      </c>
      <c r="C36" s="29">
        <v>2015</v>
      </c>
      <c r="D36" s="29" t="s">
        <v>30</v>
      </c>
      <c r="E36" s="29">
        <v>29</v>
      </c>
      <c r="F36" s="29" t="s">
        <v>92</v>
      </c>
      <c r="G36" s="29" t="s">
        <v>93</v>
      </c>
      <c r="H36" s="29" t="s">
        <v>94</v>
      </c>
      <c r="I36" s="29" t="s">
        <v>95</v>
      </c>
      <c r="J36" s="29" t="s">
        <v>99</v>
      </c>
      <c r="K36" s="29">
        <v>1</v>
      </c>
      <c r="L36" s="29">
        <v>630</v>
      </c>
      <c r="M36" s="29">
        <v>624</v>
      </c>
      <c r="N36" s="29">
        <v>630</v>
      </c>
      <c r="O36" s="29">
        <v>624</v>
      </c>
      <c r="P36" s="29">
        <v>41</v>
      </c>
      <c r="Q36" s="30">
        <v>624</v>
      </c>
    </row>
    <row r="37" spans="1:17" x14ac:dyDescent="0.3">
      <c r="A37" s="25">
        <v>46</v>
      </c>
      <c r="B37" s="49">
        <v>42367</v>
      </c>
      <c r="C37" s="26">
        <v>2015</v>
      </c>
      <c r="D37" s="26" t="s">
        <v>30</v>
      </c>
      <c r="E37" s="26">
        <v>29</v>
      </c>
      <c r="F37" s="26" t="s">
        <v>92</v>
      </c>
      <c r="G37" s="26" t="s">
        <v>93</v>
      </c>
      <c r="H37" s="26" t="s">
        <v>94</v>
      </c>
      <c r="I37" s="26" t="s">
        <v>95</v>
      </c>
      <c r="J37" s="26" t="s">
        <v>99</v>
      </c>
      <c r="K37" s="26">
        <v>2</v>
      </c>
      <c r="L37" s="26">
        <v>245</v>
      </c>
      <c r="M37" s="26">
        <v>249.5</v>
      </c>
      <c r="N37" s="26">
        <v>490</v>
      </c>
      <c r="O37" s="26">
        <v>499</v>
      </c>
      <c r="P37" s="26">
        <v>46</v>
      </c>
      <c r="Q37" s="27">
        <v>499</v>
      </c>
    </row>
    <row r="38" spans="1:17" x14ac:dyDescent="0.3">
      <c r="A38" s="25">
        <v>70</v>
      </c>
      <c r="B38" s="49">
        <v>42344</v>
      </c>
      <c r="C38" s="26">
        <v>2015</v>
      </c>
      <c r="D38" s="26" t="s">
        <v>30</v>
      </c>
      <c r="E38" s="26">
        <v>19</v>
      </c>
      <c r="F38" s="26" t="s">
        <v>92</v>
      </c>
      <c r="G38" s="26" t="s">
        <v>93</v>
      </c>
      <c r="H38" s="26" t="s">
        <v>100</v>
      </c>
      <c r="I38" s="26" t="s">
        <v>95</v>
      </c>
      <c r="J38" s="26" t="s">
        <v>99</v>
      </c>
      <c r="K38" s="26">
        <v>1</v>
      </c>
      <c r="L38" s="26">
        <v>420</v>
      </c>
      <c r="M38" s="26">
        <v>458</v>
      </c>
      <c r="N38" s="26">
        <v>420</v>
      </c>
      <c r="O38" s="26">
        <v>458</v>
      </c>
      <c r="P38" s="26">
        <v>70</v>
      </c>
      <c r="Q38" s="27">
        <v>458</v>
      </c>
    </row>
    <row r="39" spans="1:17" x14ac:dyDescent="0.3">
      <c r="A39" s="25">
        <v>136</v>
      </c>
      <c r="B39" s="49">
        <v>42355</v>
      </c>
      <c r="C39" s="26">
        <v>2015</v>
      </c>
      <c r="D39" s="26" t="s">
        <v>30</v>
      </c>
      <c r="E39" s="26">
        <v>21</v>
      </c>
      <c r="F39" s="26" t="s">
        <v>92</v>
      </c>
      <c r="G39" s="26" t="s">
        <v>93</v>
      </c>
      <c r="H39" s="26" t="s">
        <v>100</v>
      </c>
      <c r="I39" s="26" t="s">
        <v>95</v>
      </c>
      <c r="J39" s="26" t="s">
        <v>106</v>
      </c>
      <c r="K39" s="26">
        <v>2</v>
      </c>
      <c r="L39" s="26">
        <v>302.5</v>
      </c>
      <c r="M39" s="26">
        <v>337.5</v>
      </c>
      <c r="N39" s="26">
        <v>605</v>
      </c>
      <c r="O39" s="26">
        <v>675</v>
      </c>
      <c r="P39" s="26">
        <v>136</v>
      </c>
      <c r="Q39" s="27">
        <v>675</v>
      </c>
    </row>
    <row r="40" spans="1:17" x14ac:dyDescent="0.3">
      <c r="A40" s="28">
        <v>99</v>
      </c>
      <c r="B40" s="50">
        <v>42359</v>
      </c>
      <c r="C40" s="29">
        <v>2015</v>
      </c>
      <c r="D40" s="29" t="s">
        <v>30</v>
      </c>
      <c r="E40" s="29">
        <v>22</v>
      </c>
      <c r="F40" s="29" t="s">
        <v>92</v>
      </c>
      <c r="G40" s="29" t="s">
        <v>93</v>
      </c>
      <c r="H40" s="29" t="s">
        <v>94</v>
      </c>
      <c r="I40" s="29" t="s">
        <v>97</v>
      </c>
      <c r="J40" s="29" t="s">
        <v>107</v>
      </c>
      <c r="K40" s="29">
        <v>1</v>
      </c>
      <c r="L40" s="29">
        <v>150</v>
      </c>
      <c r="M40" s="29">
        <v>159</v>
      </c>
      <c r="N40" s="29">
        <v>150</v>
      </c>
      <c r="O40" s="29">
        <v>159</v>
      </c>
      <c r="P40" s="29">
        <v>99</v>
      </c>
      <c r="Q40" s="30">
        <v>159</v>
      </c>
    </row>
    <row r="41" spans="1:17" x14ac:dyDescent="0.3">
      <c r="A41" s="28">
        <v>53</v>
      </c>
      <c r="B41" s="50">
        <v>42359</v>
      </c>
      <c r="C41" s="29">
        <v>2015</v>
      </c>
      <c r="D41" s="29" t="s">
        <v>30</v>
      </c>
      <c r="E41" s="29">
        <v>18</v>
      </c>
      <c r="F41" s="29" t="s">
        <v>102</v>
      </c>
      <c r="G41" s="29" t="s">
        <v>93</v>
      </c>
      <c r="H41" s="29" t="s">
        <v>100</v>
      </c>
      <c r="I41" s="29" t="s">
        <v>103</v>
      </c>
      <c r="J41" s="29" t="s">
        <v>104</v>
      </c>
      <c r="K41" s="29">
        <v>1</v>
      </c>
      <c r="L41" s="29">
        <v>2295</v>
      </c>
      <c r="M41" s="29">
        <v>2303</v>
      </c>
      <c r="N41" s="29">
        <v>2295</v>
      </c>
      <c r="O41" s="29">
        <v>2303</v>
      </c>
      <c r="P41" s="29">
        <v>53</v>
      </c>
      <c r="Q41" s="30">
        <v>2303</v>
      </c>
    </row>
    <row r="42" spans="1:17" x14ac:dyDescent="0.3">
      <c r="A42" s="28">
        <v>75</v>
      </c>
      <c r="B42" s="50">
        <v>42342</v>
      </c>
      <c r="C42" s="29">
        <v>2015</v>
      </c>
      <c r="D42" s="29" t="s">
        <v>30</v>
      </c>
      <c r="E42" s="29">
        <v>20</v>
      </c>
      <c r="F42" s="29" t="s">
        <v>92</v>
      </c>
      <c r="G42" s="29" t="s">
        <v>93</v>
      </c>
      <c r="H42" s="29" t="s">
        <v>100</v>
      </c>
      <c r="I42" s="29" t="s">
        <v>103</v>
      </c>
      <c r="J42" s="29" t="s">
        <v>104</v>
      </c>
      <c r="K42" s="29">
        <v>1</v>
      </c>
      <c r="L42" s="29">
        <v>2295</v>
      </c>
      <c r="M42" s="29">
        <v>1884</v>
      </c>
      <c r="N42" s="29">
        <v>2295</v>
      </c>
      <c r="O42" s="29">
        <v>1884</v>
      </c>
      <c r="P42" s="29">
        <v>75</v>
      </c>
      <c r="Q42" s="30">
        <v>1884</v>
      </c>
    </row>
    <row r="43" spans="1:17" x14ac:dyDescent="0.3">
      <c r="A43" s="25">
        <v>84</v>
      </c>
      <c r="B43" s="49">
        <v>42363</v>
      </c>
      <c r="C43" s="26">
        <v>2015</v>
      </c>
      <c r="D43" s="26" t="s">
        <v>30</v>
      </c>
      <c r="E43" s="26">
        <v>40</v>
      </c>
      <c r="F43" s="26" t="s">
        <v>102</v>
      </c>
      <c r="G43" s="26" t="s">
        <v>93</v>
      </c>
      <c r="H43" s="26" t="s">
        <v>105</v>
      </c>
      <c r="I43" s="26" t="s">
        <v>103</v>
      </c>
      <c r="J43" s="26" t="s">
        <v>104</v>
      </c>
      <c r="K43" s="26">
        <v>1</v>
      </c>
      <c r="L43" s="26">
        <v>2320</v>
      </c>
      <c r="M43" s="26">
        <v>2095</v>
      </c>
      <c r="N43" s="26">
        <v>2320</v>
      </c>
      <c r="O43" s="26">
        <v>2095</v>
      </c>
      <c r="P43" s="26">
        <v>84</v>
      </c>
      <c r="Q43" s="27">
        <v>2095</v>
      </c>
    </row>
    <row r="44" spans="1:17" x14ac:dyDescent="0.3">
      <c r="A44" s="25">
        <v>36</v>
      </c>
      <c r="B44" s="49">
        <v>42354</v>
      </c>
      <c r="C44" s="26">
        <v>2015</v>
      </c>
      <c r="D44" s="26" t="s">
        <v>30</v>
      </c>
      <c r="E44" s="26">
        <v>29</v>
      </c>
      <c r="F44" s="26" t="s">
        <v>92</v>
      </c>
      <c r="G44" s="26" t="s">
        <v>93</v>
      </c>
      <c r="H44" s="26" t="s">
        <v>94</v>
      </c>
      <c r="I44" s="26" t="s">
        <v>95</v>
      </c>
      <c r="J44" s="26" t="s">
        <v>96</v>
      </c>
      <c r="K44" s="26">
        <v>2</v>
      </c>
      <c r="L44" s="26">
        <v>293.5</v>
      </c>
      <c r="M44" s="26">
        <v>320.5</v>
      </c>
      <c r="N44" s="26">
        <v>587</v>
      </c>
      <c r="O44" s="26">
        <v>641</v>
      </c>
      <c r="P44" s="26">
        <v>36</v>
      </c>
      <c r="Q44" s="27">
        <v>641</v>
      </c>
    </row>
    <row r="45" spans="1:17" x14ac:dyDescent="0.3">
      <c r="A45" s="28">
        <v>37</v>
      </c>
      <c r="B45" s="50">
        <v>42354</v>
      </c>
      <c r="C45" s="29">
        <v>2015</v>
      </c>
      <c r="D45" s="29" t="s">
        <v>30</v>
      </c>
      <c r="E45" s="29">
        <v>29</v>
      </c>
      <c r="F45" s="29" t="s">
        <v>92</v>
      </c>
      <c r="G45" s="29" t="s">
        <v>93</v>
      </c>
      <c r="H45" s="29" t="s">
        <v>94</v>
      </c>
      <c r="I45" s="29" t="s">
        <v>95</v>
      </c>
      <c r="J45" s="29" t="s">
        <v>96</v>
      </c>
      <c r="K45" s="29">
        <v>2</v>
      </c>
      <c r="L45" s="29">
        <v>2</v>
      </c>
      <c r="M45" s="29">
        <v>2</v>
      </c>
      <c r="N45" s="29">
        <v>4</v>
      </c>
      <c r="O45" s="29">
        <v>4</v>
      </c>
      <c r="P45" s="29">
        <v>37</v>
      </c>
      <c r="Q45" s="30">
        <v>4</v>
      </c>
    </row>
    <row r="46" spans="1:17" x14ac:dyDescent="0.3">
      <c r="A46" s="28">
        <v>39</v>
      </c>
      <c r="B46" s="50">
        <v>42358</v>
      </c>
      <c r="C46" s="29">
        <v>2015</v>
      </c>
      <c r="D46" s="29" t="s">
        <v>30</v>
      </c>
      <c r="E46" s="29">
        <v>29</v>
      </c>
      <c r="F46" s="29" t="s">
        <v>92</v>
      </c>
      <c r="G46" s="29" t="s">
        <v>93</v>
      </c>
      <c r="H46" s="29" t="s">
        <v>94</v>
      </c>
      <c r="I46" s="29" t="s">
        <v>95</v>
      </c>
      <c r="J46" s="29" t="s">
        <v>96</v>
      </c>
      <c r="K46" s="29">
        <v>2</v>
      </c>
      <c r="L46" s="29">
        <v>275.5</v>
      </c>
      <c r="M46" s="29">
        <v>303</v>
      </c>
      <c r="N46" s="29">
        <v>551</v>
      </c>
      <c r="O46" s="29">
        <v>606</v>
      </c>
      <c r="P46" s="29">
        <v>39</v>
      </c>
      <c r="Q46" s="30">
        <v>606</v>
      </c>
    </row>
    <row r="47" spans="1:17" x14ac:dyDescent="0.3">
      <c r="A47" s="25">
        <v>40</v>
      </c>
      <c r="B47" s="49">
        <v>42358</v>
      </c>
      <c r="C47" s="26">
        <v>2015</v>
      </c>
      <c r="D47" s="26" t="s">
        <v>30</v>
      </c>
      <c r="E47" s="26">
        <v>29</v>
      </c>
      <c r="F47" s="26" t="s">
        <v>92</v>
      </c>
      <c r="G47" s="26" t="s">
        <v>93</v>
      </c>
      <c r="H47" s="26" t="s">
        <v>94</v>
      </c>
      <c r="I47" s="26" t="s">
        <v>95</v>
      </c>
      <c r="J47" s="26" t="s">
        <v>96</v>
      </c>
      <c r="K47" s="26">
        <v>1</v>
      </c>
      <c r="L47" s="26">
        <v>120</v>
      </c>
      <c r="M47" s="26">
        <v>120</v>
      </c>
      <c r="N47" s="26">
        <v>120</v>
      </c>
      <c r="O47" s="26">
        <v>120</v>
      </c>
      <c r="P47" s="26">
        <v>40</v>
      </c>
      <c r="Q47" s="27">
        <v>120</v>
      </c>
    </row>
    <row r="48" spans="1:17" x14ac:dyDescent="0.3">
      <c r="A48" s="25">
        <v>42</v>
      </c>
      <c r="B48" s="49">
        <v>42363</v>
      </c>
      <c r="C48" s="26">
        <v>2015</v>
      </c>
      <c r="D48" s="26" t="s">
        <v>30</v>
      </c>
      <c r="E48" s="26">
        <v>29</v>
      </c>
      <c r="F48" s="26" t="s">
        <v>92</v>
      </c>
      <c r="G48" s="26" t="s">
        <v>93</v>
      </c>
      <c r="H48" s="26" t="s">
        <v>94</v>
      </c>
      <c r="I48" s="26" t="s">
        <v>95</v>
      </c>
      <c r="J48" s="26" t="s">
        <v>96</v>
      </c>
      <c r="K48" s="26">
        <v>2</v>
      </c>
      <c r="L48" s="26">
        <v>32.5</v>
      </c>
      <c r="M48" s="26">
        <v>36</v>
      </c>
      <c r="N48" s="26">
        <v>65</v>
      </c>
      <c r="O48" s="26">
        <v>72</v>
      </c>
      <c r="P48" s="26">
        <v>42</v>
      </c>
      <c r="Q48" s="27">
        <v>72</v>
      </c>
    </row>
    <row r="49" spans="1:17" x14ac:dyDescent="0.3">
      <c r="A49" s="28">
        <v>43</v>
      </c>
      <c r="B49" s="50">
        <v>42363</v>
      </c>
      <c r="C49" s="29">
        <v>2015</v>
      </c>
      <c r="D49" s="29" t="s">
        <v>30</v>
      </c>
      <c r="E49" s="29">
        <v>29</v>
      </c>
      <c r="F49" s="29" t="s">
        <v>92</v>
      </c>
      <c r="G49" s="29" t="s">
        <v>93</v>
      </c>
      <c r="H49" s="29" t="s">
        <v>94</v>
      </c>
      <c r="I49" s="29" t="s">
        <v>95</v>
      </c>
      <c r="J49" s="29" t="s">
        <v>96</v>
      </c>
      <c r="K49" s="29">
        <v>3</v>
      </c>
      <c r="L49" s="29">
        <v>338.33</v>
      </c>
      <c r="M49" s="29">
        <v>389.33333299999998</v>
      </c>
      <c r="N49" s="29">
        <v>1015</v>
      </c>
      <c r="O49" s="29">
        <v>1168</v>
      </c>
      <c r="P49" s="29">
        <v>43</v>
      </c>
      <c r="Q49" s="30">
        <v>1168</v>
      </c>
    </row>
    <row r="50" spans="1:17" x14ac:dyDescent="0.3">
      <c r="A50" s="25">
        <v>44</v>
      </c>
      <c r="B50" s="49">
        <v>42363</v>
      </c>
      <c r="C50" s="26">
        <v>2015</v>
      </c>
      <c r="D50" s="26" t="s">
        <v>30</v>
      </c>
      <c r="E50" s="26">
        <v>29</v>
      </c>
      <c r="F50" s="26" t="s">
        <v>92</v>
      </c>
      <c r="G50" s="26" t="s">
        <v>93</v>
      </c>
      <c r="H50" s="26" t="s">
        <v>94</v>
      </c>
      <c r="I50" s="26" t="s">
        <v>95</v>
      </c>
      <c r="J50" s="26" t="s">
        <v>96</v>
      </c>
      <c r="K50" s="26">
        <v>3</v>
      </c>
      <c r="L50" s="26">
        <v>10.67</v>
      </c>
      <c r="M50" s="26">
        <v>11</v>
      </c>
      <c r="N50" s="26">
        <v>32</v>
      </c>
      <c r="O50" s="26">
        <v>33</v>
      </c>
      <c r="P50" s="26">
        <v>44</v>
      </c>
      <c r="Q50" s="27">
        <v>33</v>
      </c>
    </row>
    <row r="51" spans="1:17" x14ac:dyDescent="0.3">
      <c r="A51" s="28">
        <v>45</v>
      </c>
      <c r="B51" s="50">
        <v>42367</v>
      </c>
      <c r="C51" s="29">
        <v>2015</v>
      </c>
      <c r="D51" s="29" t="s">
        <v>30</v>
      </c>
      <c r="E51" s="29">
        <v>29</v>
      </c>
      <c r="F51" s="29" t="s">
        <v>92</v>
      </c>
      <c r="G51" s="29" t="s">
        <v>93</v>
      </c>
      <c r="H51" s="29" t="s">
        <v>94</v>
      </c>
      <c r="I51" s="29" t="s">
        <v>95</v>
      </c>
      <c r="J51" s="29" t="s">
        <v>96</v>
      </c>
      <c r="K51" s="29">
        <v>3</v>
      </c>
      <c r="L51" s="29">
        <v>36.67</v>
      </c>
      <c r="M51" s="29">
        <v>41.666666999999997</v>
      </c>
      <c r="N51" s="29">
        <v>110</v>
      </c>
      <c r="O51" s="29">
        <v>125</v>
      </c>
      <c r="P51" s="29">
        <v>45</v>
      </c>
      <c r="Q51" s="30">
        <v>125</v>
      </c>
    </row>
    <row r="52" spans="1:17" x14ac:dyDescent="0.3">
      <c r="A52" s="28">
        <v>117</v>
      </c>
      <c r="B52" s="50">
        <v>42340</v>
      </c>
      <c r="C52" s="29">
        <v>2015</v>
      </c>
      <c r="D52" s="29" t="s">
        <v>30</v>
      </c>
      <c r="E52" s="29">
        <v>19</v>
      </c>
      <c r="F52" s="29" t="s">
        <v>92</v>
      </c>
      <c r="G52" s="29" t="s">
        <v>93</v>
      </c>
      <c r="H52" s="29" t="s">
        <v>100</v>
      </c>
      <c r="I52" s="29" t="s">
        <v>95</v>
      </c>
      <c r="J52" s="29" t="s">
        <v>96</v>
      </c>
      <c r="K52" s="29">
        <v>3</v>
      </c>
      <c r="L52" s="29">
        <v>5</v>
      </c>
      <c r="M52" s="29">
        <v>5.6666670000000003</v>
      </c>
      <c r="N52" s="29">
        <v>15</v>
      </c>
      <c r="O52" s="29">
        <v>17</v>
      </c>
      <c r="P52" s="29">
        <v>117</v>
      </c>
      <c r="Q52" s="30">
        <v>17</v>
      </c>
    </row>
    <row r="53" spans="1:17" x14ac:dyDescent="0.3">
      <c r="A53" s="25">
        <v>118</v>
      </c>
      <c r="B53" s="49">
        <v>42340</v>
      </c>
      <c r="C53" s="26">
        <v>2015</v>
      </c>
      <c r="D53" s="26" t="s">
        <v>30</v>
      </c>
      <c r="E53" s="26">
        <v>19</v>
      </c>
      <c r="F53" s="26" t="s">
        <v>92</v>
      </c>
      <c r="G53" s="26" t="s">
        <v>93</v>
      </c>
      <c r="H53" s="26" t="s">
        <v>100</v>
      </c>
      <c r="I53" s="26" t="s">
        <v>95</v>
      </c>
      <c r="J53" s="26" t="s">
        <v>96</v>
      </c>
      <c r="K53" s="26">
        <v>1</v>
      </c>
      <c r="L53" s="26">
        <v>1050</v>
      </c>
      <c r="M53" s="26">
        <v>1111</v>
      </c>
      <c r="N53" s="26">
        <v>1050</v>
      </c>
      <c r="O53" s="26">
        <v>1111</v>
      </c>
      <c r="P53" s="26">
        <v>118</v>
      </c>
      <c r="Q53" s="27">
        <v>1111</v>
      </c>
    </row>
    <row r="54" spans="1:17" x14ac:dyDescent="0.3">
      <c r="A54" s="25">
        <v>178</v>
      </c>
      <c r="B54" s="49">
        <v>42353</v>
      </c>
      <c r="C54" s="26">
        <v>2015</v>
      </c>
      <c r="D54" s="26" t="s">
        <v>30</v>
      </c>
      <c r="E54" s="26">
        <v>53</v>
      </c>
      <c r="F54" s="26" t="s">
        <v>92</v>
      </c>
      <c r="G54" s="26" t="s">
        <v>93</v>
      </c>
      <c r="H54" s="26" t="s">
        <v>100</v>
      </c>
      <c r="I54" s="26" t="s">
        <v>95</v>
      </c>
      <c r="J54" s="26" t="s">
        <v>96</v>
      </c>
      <c r="K54" s="26">
        <v>3</v>
      </c>
      <c r="L54" s="26">
        <v>338.33</v>
      </c>
      <c r="M54" s="26">
        <v>373.66666700000002</v>
      </c>
      <c r="N54" s="26">
        <v>1015</v>
      </c>
      <c r="O54" s="26">
        <v>1121</v>
      </c>
      <c r="P54" s="26">
        <v>178</v>
      </c>
      <c r="Q54" s="27">
        <v>1121</v>
      </c>
    </row>
    <row r="55" spans="1:17" x14ac:dyDescent="0.3">
      <c r="A55" s="28">
        <v>179</v>
      </c>
      <c r="B55" s="50">
        <v>42353</v>
      </c>
      <c r="C55" s="29">
        <v>2015</v>
      </c>
      <c r="D55" s="29" t="s">
        <v>30</v>
      </c>
      <c r="E55" s="29">
        <v>53</v>
      </c>
      <c r="F55" s="29" t="s">
        <v>92</v>
      </c>
      <c r="G55" s="29" t="s">
        <v>93</v>
      </c>
      <c r="H55" s="29" t="s">
        <v>100</v>
      </c>
      <c r="I55" s="29" t="s">
        <v>95</v>
      </c>
      <c r="J55" s="29" t="s">
        <v>96</v>
      </c>
      <c r="K55" s="29">
        <v>2</v>
      </c>
      <c r="L55" s="29">
        <v>37.5</v>
      </c>
      <c r="M55" s="29">
        <v>36</v>
      </c>
      <c r="N55" s="29">
        <v>75</v>
      </c>
      <c r="O55" s="29">
        <v>72</v>
      </c>
      <c r="P55" s="29">
        <v>179</v>
      </c>
      <c r="Q55" s="30">
        <v>72</v>
      </c>
    </row>
    <row r="56" spans="1:17" x14ac:dyDescent="0.3">
      <c r="A56" s="25">
        <v>180</v>
      </c>
      <c r="B56" s="49">
        <v>42353</v>
      </c>
      <c r="C56" s="26">
        <v>2015</v>
      </c>
      <c r="D56" s="26" t="s">
        <v>30</v>
      </c>
      <c r="E56" s="26">
        <v>53</v>
      </c>
      <c r="F56" s="26" t="s">
        <v>92</v>
      </c>
      <c r="G56" s="26" t="s">
        <v>93</v>
      </c>
      <c r="H56" s="26" t="s">
        <v>100</v>
      </c>
      <c r="I56" s="26" t="s">
        <v>95</v>
      </c>
      <c r="J56" s="26" t="s">
        <v>96</v>
      </c>
      <c r="K56" s="26">
        <v>1</v>
      </c>
      <c r="L56" s="26">
        <v>270</v>
      </c>
      <c r="M56" s="26">
        <v>268</v>
      </c>
      <c r="N56" s="26">
        <v>270</v>
      </c>
      <c r="O56" s="26">
        <v>268</v>
      </c>
      <c r="P56" s="26">
        <v>180</v>
      </c>
      <c r="Q56" s="27">
        <v>268</v>
      </c>
    </row>
    <row r="57" spans="1:17" x14ac:dyDescent="0.3">
      <c r="A57" s="28">
        <v>181</v>
      </c>
      <c r="B57" s="50">
        <v>42353</v>
      </c>
      <c r="C57" s="29">
        <v>2015</v>
      </c>
      <c r="D57" s="29" t="s">
        <v>30</v>
      </c>
      <c r="E57" s="29">
        <v>53</v>
      </c>
      <c r="F57" s="29" t="s">
        <v>92</v>
      </c>
      <c r="G57" s="29" t="s">
        <v>93</v>
      </c>
      <c r="H57" s="29" t="s">
        <v>100</v>
      </c>
      <c r="I57" s="29" t="s">
        <v>95</v>
      </c>
      <c r="J57" s="29" t="s">
        <v>96</v>
      </c>
      <c r="K57" s="29">
        <v>3</v>
      </c>
      <c r="L57" s="29">
        <v>36.67</v>
      </c>
      <c r="M57" s="29">
        <v>37.666666999999997</v>
      </c>
      <c r="N57" s="29">
        <v>110</v>
      </c>
      <c r="O57" s="29">
        <v>113</v>
      </c>
      <c r="P57" s="29">
        <v>181</v>
      </c>
      <c r="Q57" s="30">
        <v>113</v>
      </c>
    </row>
    <row r="58" spans="1:17" x14ac:dyDescent="0.3">
      <c r="A58" s="25">
        <v>182</v>
      </c>
      <c r="B58" s="49">
        <v>42353</v>
      </c>
      <c r="C58" s="26">
        <v>2015</v>
      </c>
      <c r="D58" s="26" t="s">
        <v>30</v>
      </c>
      <c r="E58" s="26">
        <v>53</v>
      </c>
      <c r="F58" s="26" t="s">
        <v>92</v>
      </c>
      <c r="G58" s="26" t="s">
        <v>93</v>
      </c>
      <c r="H58" s="26" t="s">
        <v>100</v>
      </c>
      <c r="I58" s="26" t="s">
        <v>95</v>
      </c>
      <c r="J58" s="26" t="s">
        <v>96</v>
      </c>
      <c r="K58" s="26">
        <v>1</v>
      </c>
      <c r="L58" s="26">
        <v>69</v>
      </c>
      <c r="M58" s="26">
        <v>85</v>
      </c>
      <c r="N58" s="26">
        <v>69</v>
      </c>
      <c r="O58" s="26">
        <v>85</v>
      </c>
      <c r="P58" s="26">
        <v>182</v>
      </c>
      <c r="Q58" s="27">
        <v>85</v>
      </c>
    </row>
    <row r="59" spans="1:17" x14ac:dyDescent="0.3">
      <c r="A59" s="28">
        <v>183</v>
      </c>
      <c r="B59" s="50">
        <v>42357</v>
      </c>
      <c r="C59" s="29">
        <v>2015</v>
      </c>
      <c r="D59" s="29" t="s">
        <v>30</v>
      </c>
      <c r="E59" s="29">
        <v>53</v>
      </c>
      <c r="F59" s="29" t="s">
        <v>92</v>
      </c>
      <c r="G59" s="29" t="s">
        <v>93</v>
      </c>
      <c r="H59" s="29" t="s">
        <v>100</v>
      </c>
      <c r="I59" s="29" t="s">
        <v>95</v>
      </c>
      <c r="J59" s="29" t="s">
        <v>96</v>
      </c>
      <c r="K59" s="29">
        <v>3</v>
      </c>
      <c r="L59" s="29">
        <v>64.33</v>
      </c>
      <c r="M59" s="29">
        <v>72</v>
      </c>
      <c r="N59" s="29">
        <v>193</v>
      </c>
      <c r="O59" s="29">
        <v>216</v>
      </c>
      <c r="P59" s="29">
        <v>183</v>
      </c>
      <c r="Q59" s="30">
        <v>216</v>
      </c>
    </row>
    <row r="60" spans="1:17" x14ac:dyDescent="0.3">
      <c r="A60" s="28">
        <v>89</v>
      </c>
      <c r="B60" s="50">
        <v>42413</v>
      </c>
      <c r="C60" s="29">
        <v>2016</v>
      </c>
      <c r="D60" s="29" t="s">
        <v>20</v>
      </c>
      <c r="E60" s="29">
        <v>22</v>
      </c>
      <c r="F60" s="29" t="s">
        <v>92</v>
      </c>
      <c r="G60" s="29" t="s">
        <v>93</v>
      </c>
      <c r="H60" s="29" t="s">
        <v>94</v>
      </c>
      <c r="I60" s="29" t="s">
        <v>95</v>
      </c>
      <c r="J60" s="29" t="s">
        <v>113</v>
      </c>
      <c r="K60" s="29">
        <v>1</v>
      </c>
      <c r="L60" s="29">
        <v>120</v>
      </c>
      <c r="M60" s="29">
        <v>156</v>
      </c>
      <c r="N60" s="29">
        <v>120</v>
      </c>
      <c r="O60" s="29">
        <v>156</v>
      </c>
      <c r="P60" s="29">
        <v>89</v>
      </c>
      <c r="Q60" s="30">
        <v>156</v>
      </c>
    </row>
    <row r="61" spans="1:17" x14ac:dyDescent="0.3">
      <c r="A61" s="28">
        <v>1</v>
      </c>
      <c r="B61" s="50">
        <v>42420</v>
      </c>
      <c r="C61" s="29">
        <v>2016</v>
      </c>
      <c r="D61" s="29" t="s">
        <v>20</v>
      </c>
      <c r="E61" s="29">
        <v>29</v>
      </c>
      <c r="F61" s="29" t="s">
        <v>92</v>
      </c>
      <c r="G61" s="29" t="s">
        <v>93</v>
      </c>
      <c r="H61" s="29" t="s">
        <v>94</v>
      </c>
      <c r="I61" s="29" t="s">
        <v>97</v>
      </c>
      <c r="J61" s="29" t="s">
        <v>98</v>
      </c>
      <c r="K61" s="29">
        <v>2</v>
      </c>
      <c r="L61" s="29">
        <v>24.5</v>
      </c>
      <c r="M61" s="29">
        <v>28.5</v>
      </c>
      <c r="N61" s="29">
        <v>49</v>
      </c>
      <c r="O61" s="29">
        <v>57</v>
      </c>
      <c r="P61" s="29">
        <v>1</v>
      </c>
      <c r="Q61" s="30">
        <v>57</v>
      </c>
    </row>
    <row r="62" spans="1:17" x14ac:dyDescent="0.3">
      <c r="A62" s="28">
        <v>121</v>
      </c>
      <c r="B62" s="50">
        <v>42427</v>
      </c>
      <c r="C62" s="29">
        <v>2016</v>
      </c>
      <c r="D62" s="29" t="s">
        <v>20</v>
      </c>
      <c r="E62" s="29">
        <v>20</v>
      </c>
      <c r="F62" s="29" t="s">
        <v>92</v>
      </c>
      <c r="G62" s="29" t="s">
        <v>93</v>
      </c>
      <c r="H62" s="29" t="s">
        <v>100</v>
      </c>
      <c r="I62" s="29" t="s">
        <v>95</v>
      </c>
      <c r="J62" s="29" t="s">
        <v>99</v>
      </c>
      <c r="K62" s="29">
        <v>3</v>
      </c>
      <c r="L62" s="29">
        <v>11.67</v>
      </c>
      <c r="M62" s="29">
        <v>13.333333</v>
      </c>
      <c r="N62" s="29">
        <v>35</v>
      </c>
      <c r="O62" s="29">
        <v>40</v>
      </c>
      <c r="P62" s="29">
        <v>121</v>
      </c>
      <c r="Q62" s="30">
        <v>40</v>
      </c>
    </row>
    <row r="63" spans="1:17" x14ac:dyDescent="0.3">
      <c r="A63" s="28">
        <v>87</v>
      </c>
      <c r="B63" s="50">
        <v>42420</v>
      </c>
      <c r="C63" s="29">
        <v>2016</v>
      </c>
      <c r="D63" s="29" t="s">
        <v>20</v>
      </c>
      <c r="E63" s="29">
        <v>40</v>
      </c>
      <c r="F63" s="29" t="s">
        <v>102</v>
      </c>
      <c r="G63" s="29" t="s">
        <v>93</v>
      </c>
      <c r="H63" s="29" t="s">
        <v>100</v>
      </c>
      <c r="I63" s="29" t="s">
        <v>95</v>
      </c>
      <c r="J63" s="29" t="s">
        <v>106</v>
      </c>
      <c r="K63" s="29">
        <v>3</v>
      </c>
      <c r="L63" s="29">
        <v>256.67</v>
      </c>
      <c r="M63" s="29">
        <v>334.33333299999998</v>
      </c>
      <c r="N63" s="29">
        <v>770</v>
      </c>
      <c r="O63" s="29">
        <v>1003</v>
      </c>
      <c r="P63" s="29">
        <v>87</v>
      </c>
      <c r="Q63" s="30">
        <v>1003</v>
      </c>
    </row>
    <row r="64" spans="1:17" x14ac:dyDescent="0.3">
      <c r="A64" s="28">
        <v>55</v>
      </c>
      <c r="B64" s="50">
        <v>42407</v>
      </c>
      <c r="C64" s="29">
        <v>2016</v>
      </c>
      <c r="D64" s="29" t="s">
        <v>20</v>
      </c>
      <c r="E64" s="29">
        <v>19</v>
      </c>
      <c r="F64" s="29" t="s">
        <v>102</v>
      </c>
      <c r="G64" s="29" t="s">
        <v>93</v>
      </c>
      <c r="H64" s="29" t="s">
        <v>94</v>
      </c>
      <c r="I64" s="29" t="s">
        <v>103</v>
      </c>
      <c r="J64" s="29" t="s">
        <v>104</v>
      </c>
      <c r="K64" s="29">
        <v>3</v>
      </c>
      <c r="L64" s="29">
        <v>180</v>
      </c>
      <c r="M64" s="29">
        <v>188.33333300000001</v>
      </c>
      <c r="N64" s="29">
        <v>540</v>
      </c>
      <c r="O64" s="29">
        <v>565</v>
      </c>
      <c r="P64" s="29">
        <v>55</v>
      </c>
      <c r="Q64" s="30">
        <v>565</v>
      </c>
    </row>
    <row r="65" spans="1:17" x14ac:dyDescent="0.3">
      <c r="A65" s="25">
        <v>0</v>
      </c>
      <c r="B65" s="49">
        <v>42419</v>
      </c>
      <c r="C65" s="26">
        <v>2016</v>
      </c>
      <c r="D65" s="26" t="s">
        <v>20</v>
      </c>
      <c r="E65" s="26">
        <v>29</v>
      </c>
      <c r="F65" s="26" t="s">
        <v>92</v>
      </c>
      <c r="G65" s="26" t="s">
        <v>93</v>
      </c>
      <c r="H65" s="26" t="s">
        <v>94</v>
      </c>
      <c r="I65" s="26" t="s">
        <v>95</v>
      </c>
      <c r="J65" s="26" t="s">
        <v>96</v>
      </c>
      <c r="K65" s="26">
        <v>1</v>
      </c>
      <c r="L65" s="26">
        <v>80</v>
      </c>
      <c r="M65" s="26">
        <v>109</v>
      </c>
      <c r="N65" s="26">
        <v>80</v>
      </c>
      <c r="O65" s="26">
        <v>109</v>
      </c>
      <c r="P65" s="26">
        <v>0</v>
      </c>
      <c r="Q65" s="27">
        <v>109</v>
      </c>
    </row>
    <row r="66" spans="1:17" x14ac:dyDescent="0.3">
      <c r="A66" s="25">
        <v>2</v>
      </c>
      <c r="B66" s="49">
        <v>42427</v>
      </c>
      <c r="C66" s="26">
        <v>2016</v>
      </c>
      <c r="D66" s="26" t="s">
        <v>20</v>
      </c>
      <c r="E66" s="26">
        <v>29</v>
      </c>
      <c r="F66" s="26" t="s">
        <v>92</v>
      </c>
      <c r="G66" s="26" t="s">
        <v>93</v>
      </c>
      <c r="H66" s="26" t="s">
        <v>94</v>
      </c>
      <c r="I66" s="26" t="s">
        <v>95</v>
      </c>
      <c r="J66" s="26" t="s">
        <v>96</v>
      </c>
      <c r="K66" s="26">
        <v>3</v>
      </c>
      <c r="L66" s="26">
        <v>3.67</v>
      </c>
      <c r="M66" s="26">
        <v>5</v>
      </c>
      <c r="N66" s="26">
        <v>11</v>
      </c>
      <c r="O66" s="26">
        <v>15</v>
      </c>
      <c r="P66" s="26">
        <v>2</v>
      </c>
      <c r="Q66" s="27">
        <v>15</v>
      </c>
    </row>
    <row r="67" spans="1:17" x14ac:dyDescent="0.3">
      <c r="A67" s="25">
        <v>102</v>
      </c>
      <c r="B67" s="49">
        <v>42413</v>
      </c>
      <c r="C67" s="26">
        <v>2016</v>
      </c>
      <c r="D67" s="26" t="s">
        <v>20</v>
      </c>
      <c r="E67" s="26">
        <v>19</v>
      </c>
      <c r="F67" s="26" t="s">
        <v>92</v>
      </c>
      <c r="G67" s="26" t="s">
        <v>93</v>
      </c>
      <c r="H67" s="26" t="s">
        <v>100</v>
      </c>
      <c r="I67" s="26" t="s">
        <v>95</v>
      </c>
      <c r="J67" s="26" t="s">
        <v>96</v>
      </c>
      <c r="K67" s="26">
        <v>1</v>
      </c>
      <c r="L67" s="26">
        <v>96</v>
      </c>
      <c r="M67" s="26">
        <v>105</v>
      </c>
      <c r="N67" s="26">
        <v>96</v>
      </c>
      <c r="O67" s="26">
        <v>105</v>
      </c>
      <c r="P67" s="26">
        <v>102</v>
      </c>
      <c r="Q67" s="27">
        <v>105</v>
      </c>
    </row>
    <row r="68" spans="1:17" x14ac:dyDescent="0.3">
      <c r="A68" s="25">
        <v>150</v>
      </c>
      <c r="B68" s="49">
        <v>42407</v>
      </c>
      <c r="C68" s="26">
        <v>2016</v>
      </c>
      <c r="D68" s="26" t="s">
        <v>20</v>
      </c>
      <c r="E68" s="26">
        <v>53</v>
      </c>
      <c r="F68" s="26" t="s">
        <v>92</v>
      </c>
      <c r="G68" s="26" t="s">
        <v>93</v>
      </c>
      <c r="H68" s="26" t="s">
        <v>94</v>
      </c>
      <c r="I68" s="26" t="s">
        <v>95</v>
      </c>
      <c r="J68" s="26" t="s">
        <v>96</v>
      </c>
      <c r="K68" s="26">
        <v>2</v>
      </c>
      <c r="L68" s="26">
        <v>35</v>
      </c>
      <c r="M68" s="26">
        <v>45.5</v>
      </c>
      <c r="N68" s="26">
        <v>70</v>
      </c>
      <c r="O68" s="26">
        <v>91</v>
      </c>
      <c r="P68" s="26">
        <v>150</v>
      </c>
      <c r="Q68" s="27">
        <v>91</v>
      </c>
    </row>
    <row r="69" spans="1:17" x14ac:dyDescent="0.3">
      <c r="A69" s="28">
        <v>151</v>
      </c>
      <c r="B69" s="50">
        <v>42407</v>
      </c>
      <c r="C69" s="29">
        <v>2016</v>
      </c>
      <c r="D69" s="29" t="s">
        <v>20</v>
      </c>
      <c r="E69" s="29">
        <v>53</v>
      </c>
      <c r="F69" s="29" t="s">
        <v>92</v>
      </c>
      <c r="G69" s="29" t="s">
        <v>93</v>
      </c>
      <c r="H69" s="29" t="s">
        <v>94</v>
      </c>
      <c r="I69" s="29" t="s">
        <v>95</v>
      </c>
      <c r="J69" s="29" t="s">
        <v>96</v>
      </c>
      <c r="K69" s="29">
        <v>2</v>
      </c>
      <c r="L69" s="29">
        <v>20</v>
      </c>
      <c r="M69" s="29">
        <v>23.5</v>
      </c>
      <c r="N69" s="29">
        <v>40</v>
      </c>
      <c r="O69" s="29">
        <v>47</v>
      </c>
      <c r="P69" s="29">
        <v>151</v>
      </c>
      <c r="Q69" s="30">
        <v>47</v>
      </c>
    </row>
    <row r="70" spans="1:17" x14ac:dyDescent="0.3">
      <c r="A70" s="28">
        <v>161</v>
      </c>
      <c r="B70" s="50">
        <v>42411</v>
      </c>
      <c r="C70" s="29">
        <v>2016</v>
      </c>
      <c r="D70" s="29" t="s">
        <v>20</v>
      </c>
      <c r="E70" s="29">
        <v>53</v>
      </c>
      <c r="F70" s="29" t="s">
        <v>92</v>
      </c>
      <c r="G70" s="29" t="s">
        <v>93</v>
      </c>
      <c r="H70" s="29" t="s">
        <v>100</v>
      </c>
      <c r="I70" s="29" t="s">
        <v>95</v>
      </c>
      <c r="J70" s="29" t="s">
        <v>96</v>
      </c>
      <c r="K70" s="29">
        <v>3</v>
      </c>
      <c r="L70" s="29">
        <v>35</v>
      </c>
      <c r="M70" s="29">
        <v>42.333333000000003</v>
      </c>
      <c r="N70" s="29">
        <v>105</v>
      </c>
      <c r="O70" s="29">
        <v>127</v>
      </c>
      <c r="P70" s="29">
        <v>161</v>
      </c>
      <c r="Q70" s="30">
        <v>127</v>
      </c>
    </row>
    <row r="71" spans="1:17" x14ac:dyDescent="0.3">
      <c r="A71" s="25">
        <v>162</v>
      </c>
      <c r="B71" s="49">
        <v>42411</v>
      </c>
      <c r="C71" s="26">
        <v>2016</v>
      </c>
      <c r="D71" s="26" t="s">
        <v>20</v>
      </c>
      <c r="E71" s="26">
        <v>53</v>
      </c>
      <c r="F71" s="26" t="s">
        <v>92</v>
      </c>
      <c r="G71" s="26" t="s">
        <v>93</v>
      </c>
      <c r="H71" s="26" t="s">
        <v>100</v>
      </c>
      <c r="I71" s="26" t="s">
        <v>95</v>
      </c>
      <c r="J71" s="26" t="s">
        <v>96</v>
      </c>
      <c r="K71" s="26">
        <v>1</v>
      </c>
      <c r="L71" s="26">
        <v>35</v>
      </c>
      <c r="M71" s="26">
        <v>42</v>
      </c>
      <c r="N71" s="26">
        <v>35</v>
      </c>
      <c r="O71" s="26">
        <v>42</v>
      </c>
      <c r="P71" s="26">
        <v>162</v>
      </c>
      <c r="Q71" s="27">
        <v>42</v>
      </c>
    </row>
    <row r="72" spans="1:17" x14ac:dyDescent="0.3">
      <c r="A72" s="28">
        <v>65</v>
      </c>
      <c r="B72" s="50">
        <v>42396</v>
      </c>
      <c r="C72" s="29">
        <v>2016</v>
      </c>
      <c r="D72" s="29" t="s">
        <v>19</v>
      </c>
      <c r="E72" s="29">
        <v>19</v>
      </c>
      <c r="F72" s="29" t="s">
        <v>102</v>
      </c>
      <c r="G72" s="29" t="s">
        <v>93</v>
      </c>
      <c r="H72" s="29" t="s">
        <v>100</v>
      </c>
      <c r="I72" s="29" t="s">
        <v>95</v>
      </c>
      <c r="J72" s="29" t="s">
        <v>109</v>
      </c>
      <c r="K72" s="29">
        <v>2</v>
      </c>
      <c r="L72" s="29">
        <v>99.5</v>
      </c>
      <c r="M72" s="29">
        <v>126</v>
      </c>
      <c r="N72" s="29">
        <v>199</v>
      </c>
      <c r="O72" s="29">
        <v>252</v>
      </c>
      <c r="P72" s="29">
        <v>65</v>
      </c>
      <c r="Q72" s="30">
        <v>252</v>
      </c>
    </row>
    <row r="73" spans="1:17" x14ac:dyDescent="0.3">
      <c r="A73" s="25">
        <v>66</v>
      </c>
      <c r="B73" s="49">
        <v>42394</v>
      </c>
      <c r="C73" s="26">
        <v>2016</v>
      </c>
      <c r="D73" s="26" t="s">
        <v>19</v>
      </c>
      <c r="E73" s="26">
        <v>19</v>
      </c>
      <c r="F73" s="26" t="s">
        <v>92</v>
      </c>
      <c r="G73" s="26" t="s">
        <v>93</v>
      </c>
      <c r="H73" s="26" t="s">
        <v>100</v>
      </c>
      <c r="I73" s="26" t="s">
        <v>95</v>
      </c>
      <c r="J73" s="26" t="s">
        <v>99</v>
      </c>
      <c r="K73" s="26">
        <v>3</v>
      </c>
      <c r="L73" s="26">
        <v>46.67</v>
      </c>
      <c r="M73" s="26">
        <v>51.666666999999997</v>
      </c>
      <c r="N73" s="26">
        <v>140</v>
      </c>
      <c r="O73" s="26">
        <v>155</v>
      </c>
      <c r="P73" s="26">
        <v>66</v>
      </c>
      <c r="Q73" s="27">
        <v>155</v>
      </c>
    </row>
    <row r="74" spans="1:17" x14ac:dyDescent="0.3">
      <c r="A74" s="28">
        <v>67</v>
      </c>
      <c r="B74" s="50">
        <v>42395</v>
      </c>
      <c r="C74" s="29">
        <v>2016</v>
      </c>
      <c r="D74" s="29" t="s">
        <v>19</v>
      </c>
      <c r="E74" s="29">
        <v>19</v>
      </c>
      <c r="F74" s="29" t="s">
        <v>92</v>
      </c>
      <c r="G74" s="29" t="s">
        <v>93</v>
      </c>
      <c r="H74" s="29" t="s">
        <v>100</v>
      </c>
      <c r="I74" s="29" t="s">
        <v>95</v>
      </c>
      <c r="J74" s="29" t="s">
        <v>99</v>
      </c>
      <c r="K74" s="29">
        <v>1</v>
      </c>
      <c r="L74" s="29">
        <v>175</v>
      </c>
      <c r="M74" s="29">
        <v>218</v>
      </c>
      <c r="N74" s="29">
        <v>175</v>
      </c>
      <c r="O74" s="29">
        <v>218</v>
      </c>
      <c r="P74" s="29">
        <v>67</v>
      </c>
      <c r="Q74" s="30">
        <v>218</v>
      </c>
    </row>
    <row r="75" spans="1:17" x14ac:dyDescent="0.3">
      <c r="A75" s="28">
        <v>119</v>
      </c>
      <c r="B75" s="50">
        <v>42379</v>
      </c>
      <c r="C75" s="29">
        <v>2016</v>
      </c>
      <c r="D75" s="29" t="s">
        <v>19</v>
      </c>
      <c r="E75" s="29">
        <v>20</v>
      </c>
      <c r="F75" s="29" t="s">
        <v>92</v>
      </c>
      <c r="G75" s="29" t="s">
        <v>93</v>
      </c>
      <c r="H75" s="29" t="s">
        <v>100</v>
      </c>
      <c r="I75" s="29" t="s">
        <v>95</v>
      </c>
      <c r="J75" s="29" t="s">
        <v>99</v>
      </c>
      <c r="K75" s="29">
        <v>3</v>
      </c>
      <c r="L75" s="29">
        <v>23.33</v>
      </c>
      <c r="M75" s="29">
        <v>29.333333</v>
      </c>
      <c r="N75" s="29">
        <v>70</v>
      </c>
      <c r="O75" s="29">
        <v>88</v>
      </c>
      <c r="P75" s="29">
        <v>119</v>
      </c>
      <c r="Q75" s="30">
        <v>88</v>
      </c>
    </row>
    <row r="76" spans="1:17" x14ac:dyDescent="0.3">
      <c r="A76" s="25">
        <v>120</v>
      </c>
      <c r="B76" s="49">
        <v>42382</v>
      </c>
      <c r="C76" s="26">
        <v>2016</v>
      </c>
      <c r="D76" s="26" t="s">
        <v>19</v>
      </c>
      <c r="E76" s="26">
        <v>20</v>
      </c>
      <c r="F76" s="26" t="s">
        <v>92</v>
      </c>
      <c r="G76" s="26" t="s">
        <v>93</v>
      </c>
      <c r="H76" s="26" t="s">
        <v>100</v>
      </c>
      <c r="I76" s="26" t="s">
        <v>95</v>
      </c>
      <c r="J76" s="26" t="s">
        <v>99</v>
      </c>
      <c r="K76" s="26">
        <v>1</v>
      </c>
      <c r="L76" s="26">
        <v>105</v>
      </c>
      <c r="M76" s="26">
        <v>131</v>
      </c>
      <c r="N76" s="26">
        <v>105</v>
      </c>
      <c r="O76" s="26">
        <v>131</v>
      </c>
      <c r="P76" s="26">
        <v>120</v>
      </c>
      <c r="Q76" s="27">
        <v>131</v>
      </c>
    </row>
    <row r="77" spans="1:17" x14ac:dyDescent="0.3">
      <c r="A77" s="25">
        <v>86</v>
      </c>
      <c r="B77" s="49">
        <v>42385</v>
      </c>
      <c r="C77" s="26">
        <v>2016</v>
      </c>
      <c r="D77" s="26" t="s">
        <v>19</v>
      </c>
      <c r="E77" s="26">
        <v>40</v>
      </c>
      <c r="F77" s="26" t="s">
        <v>102</v>
      </c>
      <c r="G77" s="26" t="s">
        <v>93</v>
      </c>
      <c r="H77" s="26" t="s">
        <v>100</v>
      </c>
      <c r="I77" s="26" t="s">
        <v>95</v>
      </c>
      <c r="J77" s="26" t="s">
        <v>106</v>
      </c>
      <c r="K77" s="26">
        <v>3</v>
      </c>
      <c r="L77" s="26">
        <v>165</v>
      </c>
      <c r="M77" s="26">
        <v>186.33333300000001</v>
      </c>
      <c r="N77" s="26">
        <v>495</v>
      </c>
      <c r="O77" s="26">
        <v>559</v>
      </c>
      <c r="P77" s="26">
        <v>86</v>
      </c>
      <c r="Q77" s="27">
        <v>559</v>
      </c>
    </row>
    <row r="78" spans="1:17" x14ac:dyDescent="0.3">
      <c r="A78" s="28">
        <v>185</v>
      </c>
      <c r="B78" s="50">
        <v>42395</v>
      </c>
      <c r="C78" s="29">
        <v>2016</v>
      </c>
      <c r="D78" s="29" t="s">
        <v>19</v>
      </c>
      <c r="E78" s="29">
        <v>53</v>
      </c>
      <c r="F78" s="29" t="s">
        <v>102</v>
      </c>
      <c r="G78" s="29" t="s">
        <v>93</v>
      </c>
      <c r="H78" s="29" t="s">
        <v>94</v>
      </c>
      <c r="I78" s="29" t="s">
        <v>103</v>
      </c>
      <c r="J78" s="29" t="s">
        <v>104</v>
      </c>
      <c r="K78" s="29">
        <v>2</v>
      </c>
      <c r="L78" s="29">
        <v>1160</v>
      </c>
      <c r="M78" s="29">
        <v>1225</v>
      </c>
      <c r="N78" s="29">
        <v>2320</v>
      </c>
      <c r="O78" s="29">
        <v>2450</v>
      </c>
      <c r="P78" s="29">
        <v>185</v>
      </c>
      <c r="Q78" s="30">
        <v>2450</v>
      </c>
    </row>
    <row r="79" spans="1:17" x14ac:dyDescent="0.3">
      <c r="A79" s="28">
        <v>149</v>
      </c>
      <c r="B79" s="50">
        <v>42374</v>
      </c>
      <c r="C79" s="29">
        <v>2016</v>
      </c>
      <c r="D79" s="29" t="s">
        <v>19</v>
      </c>
      <c r="E79" s="29">
        <v>53</v>
      </c>
      <c r="F79" s="29" t="s">
        <v>92</v>
      </c>
      <c r="G79" s="29" t="s">
        <v>93</v>
      </c>
      <c r="H79" s="29" t="s">
        <v>94</v>
      </c>
      <c r="I79" s="29" t="s">
        <v>95</v>
      </c>
      <c r="J79" s="29" t="s">
        <v>96</v>
      </c>
      <c r="K79" s="29">
        <v>1</v>
      </c>
      <c r="L79" s="29">
        <v>210</v>
      </c>
      <c r="M79" s="29">
        <v>271</v>
      </c>
      <c r="N79" s="29">
        <v>210</v>
      </c>
      <c r="O79" s="29">
        <v>271</v>
      </c>
      <c r="P79" s="29">
        <v>149</v>
      </c>
      <c r="Q79" s="30">
        <v>271</v>
      </c>
    </row>
    <row r="80" spans="1:17" x14ac:dyDescent="0.3">
      <c r="A80" s="28">
        <v>191</v>
      </c>
      <c r="B80" s="50">
        <v>42374</v>
      </c>
      <c r="C80" s="29">
        <v>2016</v>
      </c>
      <c r="D80" s="29" t="s">
        <v>19</v>
      </c>
      <c r="E80" s="29">
        <v>52</v>
      </c>
      <c r="F80" s="29" t="s">
        <v>92</v>
      </c>
      <c r="G80" s="29" t="s">
        <v>93</v>
      </c>
      <c r="H80" s="29" t="s">
        <v>100</v>
      </c>
      <c r="I80" s="29" t="s">
        <v>103</v>
      </c>
      <c r="J80" s="29" t="s">
        <v>112</v>
      </c>
      <c r="K80" s="29">
        <v>3</v>
      </c>
      <c r="L80" s="29">
        <v>247.33</v>
      </c>
      <c r="M80" s="29">
        <v>263.66666700000002</v>
      </c>
      <c r="N80" s="29">
        <v>742</v>
      </c>
      <c r="O80" s="29">
        <v>791</v>
      </c>
      <c r="P80" s="29">
        <v>191</v>
      </c>
      <c r="Q80" s="30">
        <v>791</v>
      </c>
    </row>
    <row r="81" spans="1:17" x14ac:dyDescent="0.3">
      <c r="A81" s="25">
        <v>192</v>
      </c>
      <c r="B81" s="49">
        <v>42377</v>
      </c>
      <c r="C81" s="26">
        <v>2016</v>
      </c>
      <c r="D81" s="26" t="s">
        <v>19</v>
      </c>
      <c r="E81" s="26">
        <v>52</v>
      </c>
      <c r="F81" s="26" t="s">
        <v>92</v>
      </c>
      <c r="G81" s="26" t="s">
        <v>93</v>
      </c>
      <c r="H81" s="26" t="s">
        <v>100</v>
      </c>
      <c r="I81" s="26" t="s">
        <v>103</v>
      </c>
      <c r="J81" s="26" t="s">
        <v>112</v>
      </c>
      <c r="K81" s="26">
        <v>2</v>
      </c>
      <c r="L81" s="26">
        <v>371</v>
      </c>
      <c r="M81" s="26">
        <v>382.5</v>
      </c>
      <c r="N81" s="26">
        <v>742</v>
      </c>
      <c r="O81" s="26">
        <v>765</v>
      </c>
      <c r="P81" s="26">
        <v>192</v>
      </c>
      <c r="Q81" s="27">
        <v>765</v>
      </c>
    </row>
    <row r="82" spans="1:17" x14ac:dyDescent="0.3">
      <c r="A82" s="28">
        <v>47</v>
      </c>
      <c r="B82" s="50">
        <v>42207</v>
      </c>
      <c r="C82" s="29">
        <v>2015</v>
      </c>
      <c r="D82" s="29" t="s">
        <v>25</v>
      </c>
      <c r="E82" s="29">
        <v>18</v>
      </c>
      <c r="F82" s="29" t="s">
        <v>92</v>
      </c>
      <c r="G82" s="29" t="s">
        <v>93</v>
      </c>
      <c r="H82" s="29" t="s">
        <v>100</v>
      </c>
      <c r="I82" s="29" t="s">
        <v>95</v>
      </c>
      <c r="J82" s="29" t="s">
        <v>101</v>
      </c>
      <c r="K82" s="29">
        <v>1</v>
      </c>
      <c r="L82" s="29">
        <v>636</v>
      </c>
      <c r="M82" s="29">
        <v>677</v>
      </c>
      <c r="N82" s="29">
        <v>636</v>
      </c>
      <c r="O82" s="29">
        <v>677</v>
      </c>
      <c r="P82" s="29">
        <v>47</v>
      </c>
      <c r="Q82" s="30">
        <v>677</v>
      </c>
    </row>
    <row r="83" spans="1:17" x14ac:dyDescent="0.3">
      <c r="A83" s="25">
        <v>90</v>
      </c>
      <c r="B83" s="49">
        <v>42558</v>
      </c>
      <c r="C83" s="26">
        <v>2016</v>
      </c>
      <c r="D83" s="26" t="s">
        <v>25</v>
      </c>
      <c r="E83" s="26">
        <v>22</v>
      </c>
      <c r="F83" s="26" t="s">
        <v>92</v>
      </c>
      <c r="G83" s="26" t="s">
        <v>93</v>
      </c>
      <c r="H83" s="26" t="s">
        <v>94</v>
      </c>
      <c r="I83" s="26" t="s">
        <v>95</v>
      </c>
      <c r="J83" s="26" t="s">
        <v>113</v>
      </c>
      <c r="K83" s="26">
        <v>1</v>
      </c>
      <c r="L83" s="26">
        <v>85</v>
      </c>
      <c r="M83" s="26">
        <v>108</v>
      </c>
      <c r="N83" s="26">
        <v>85</v>
      </c>
      <c r="O83" s="26">
        <v>108</v>
      </c>
      <c r="P83" s="26">
        <v>90</v>
      </c>
      <c r="Q83" s="27">
        <v>108</v>
      </c>
    </row>
    <row r="84" spans="1:17" x14ac:dyDescent="0.3">
      <c r="A84" s="28">
        <v>91</v>
      </c>
      <c r="B84" s="50">
        <v>42559</v>
      </c>
      <c r="C84" s="29">
        <v>2016</v>
      </c>
      <c r="D84" s="29" t="s">
        <v>25</v>
      </c>
      <c r="E84" s="29">
        <v>22</v>
      </c>
      <c r="F84" s="29" t="s">
        <v>92</v>
      </c>
      <c r="G84" s="29" t="s">
        <v>93</v>
      </c>
      <c r="H84" s="29" t="s">
        <v>94</v>
      </c>
      <c r="I84" s="29" t="s">
        <v>95</v>
      </c>
      <c r="J84" s="29" t="s">
        <v>113</v>
      </c>
      <c r="K84" s="29">
        <v>2</v>
      </c>
      <c r="L84" s="29">
        <v>105</v>
      </c>
      <c r="M84" s="29">
        <v>136</v>
      </c>
      <c r="N84" s="29">
        <v>210</v>
      </c>
      <c r="O84" s="29">
        <v>272</v>
      </c>
      <c r="P84" s="29">
        <v>91</v>
      </c>
      <c r="Q84" s="30">
        <v>272</v>
      </c>
    </row>
    <row r="85" spans="1:17" x14ac:dyDescent="0.3">
      <c r="A85" s="25">
        <v>92</v>
      </c>
      <c r="B85" s="49">
        <v>42201</v>
      </c>
      <c r="C85" s="26">
        <v>2015</v>
      </c>
      <c r="D85" s="26" t="s">
        <v>25</v>
      </c>
      <c r="E85" s="26">
        <v>22</v>
      </c>
      <c r="F85" s="26" t="s">
        <v>92</v>
      </c>
      <c r="G85" s="26" t="s">
        <v>93</v>
      </c>
      <c r="H85" s="26" t="s">
        <v>94</v>
      </c>
      <c r="I85" s="26" t="s">
        <v>95</v>
      </c>
      <c r="J85" s="26" t="s">
        <v>113</v>
      </c>
      <c r="K85" s="26">
        <v>1</v>
      </c>
      <c r="L85" s="26">
        <v>65</v>
      </c>
      <c r="M85" s="26">
        <v>67</v>
      </c>
      <c r="N85" s="26">
        <v>65</v>
      </c>
      <c r="O85" s="26">
        <v>67</v>
      </c>
      <c r="P85" s="26">
        <v>92</v>
      </c>
      <c r="Q85" s="27">
        <v>67</v>
      </c>
    </row>
    <row r="86" spans="1:17" x14ac:dyDescent="0.3">
      <c r="A86" s="28">
        <v>93</v>
      </c>
      <c r="B86" s="50">
        <v>42201</v>
      </c>
      <c r="C86" s="29">
        <v>2015</v>
      </c>
      <c r="D86" s="29" t="s">
        <v>25</v>
      </c>
      <c r="E86" s="29">
        <v>22</v>
      </c>
      <c r="F86" s="29" t="s">
        <v>92</v>
      </c>
      <c r="G86" s="29" t="s">
        <v>93</v>
      </c>
      <c r="H86" s="29" t="s">
        <v>94</v>
      </c>
      <c r="I86" s="29" t="s">
        <v>95</v>
      </c>
      <c r="J86" s="29" t="s">
        <v>113</v>
      </c>
      <c r="K86" s="29">
        <v>2</v>
      </c>
      <c r="L86" s="29">
        <v>125</v>
      </c>
      <c r="M86" s="29">
        <v>143.5</v>
      </c>
      <c r="N86" s="29">
        <v>250</v>
      </c>
      <c r="O86" s="29">
        <v>287</v>
      </c>
      <c r="P86" s="29">
        <v>93</v>
      </c>
      <c r="Q86" s="30">
        <v>287</v>
      </c>
    </row>
    <row r="87" spans="1:17" x14ac:dyDescent="0.3">
      <c r="A87" s="28">
        <v>127</v>
      </c>
      <c r="B87" s="50">
        <v>42214</v>
      </c>
      <c r="C87" s="29">
        <v>2015</v>
      </c>
      <c r="D87" s="29" t="s">
        <v>25</v>
      </c>
      <c r="E87" s="29">
        <v>18</v>
      </c>
      <c r="F87" s="29" t="s">
        <v>92</v>
      </c>
      <c r="G87" s="29" t="s">
        <v>93</v>
      </c>
      <c r="H87" s="29" t="s">
        <v>105</v>
      </c>
      <c r="I87" s="29" t="s">
        <v>95</v>
      </c>
      <c r="J87" s="29" t="s">
        <v>113</v>
      </c>
      <c r="K87" s="29">
        <v>1</v>
      </c>
      <c r="L87" s="29">
        <v>230</v>
      </c>
      <c r="M87" s="29">
        <v>250</v>
      </c>
      <c r="N87" s="29">
        <v>230</v>
      </c>
      <c r="O87" s="29">
        <v>250</v>
      </c>
      <c r="P87" s="29">
        <v>127</v>
      </c>
      <c r="Q87" s="30">
        <v>250</v>
      </c>
    </row>
    <row r="88" spans="1:17" x14ac:dyDescent="0.3">
      <c r="A88" s="25">
        <v>128</v>
      </c>
      <c r="B88" s="49">
        <v>42214</v>
      </c>
      <c r="C88" s="26">
        <v>2015</v>
      </c>
      <c r="D88" s="26" t="s">
        <v>25</v>
      </c>
      <c r="E88" s="26">
        <v>18</v>
      </c>
      <c r="F88" s="26" t="s">
        <v>92</v>
      </c>
      <c r="G88" s="26" t="s">
        <v>93</v>
      </c>
      <c r="H88" s="26" t="s">
        <v>105</v>
      </c>
      <c r="I88" s="26" t="s">
        <v>95</v>
      </c>
      <c r="J88" s="26" t="s">
        <v>113</v>
      </c>
      <c r="K88" s="26">
        <v>3</v>
      </c>
      <c r="L88" s="26">
        <v>5</v>
      </c>
      <c r="M88" s="26">
        <v>5</v>
      </c>
      <c r="N88" s="26">
        <v>15</v>
      </c>
      <c r="O88" s="26">
        <v>15</v>
      </c>
      <c r="P88" s="26">
        <v>128</v>
      </c>
      <c r="Q88" s="27">
        <v>15</v>
      </c>
    </row>
    <row r="89" spans="1:17" x14ac:dyDescent="0.3">
      <c r="A89" s="25">
        <v>76</v>
      </c>
      <c r="B89" s="49">
        <v>42201</v>
      </c>
      <c r="C89" s="26">
        <v>2015</v>
      </c>
      <c r="D89" s="26" t="s">
        <v>25</v>
      </c>
      <c r="E89" s="26">
        <v>22</v>
      </c>
      <c r="F89" s="26" t="s">
        <v>92</v>
      </c>
      <c r="G89" s="26" t="s">
        <v>93</v>
      </c>
      <c r="H89" s="26" t="s">
        <v>94</v>
      </c>
      <c r="I89" s="26" t="s">
        <v>97</v>
      </c>
      <c r="J89" s="26" t="s">
        <v>111</v>
      </c>
      <c r="K89" s="26">
        <v>1</v>
      </c>
      <c r="L89" s="26">
        <v>216</v>
      </c>
      <c r="M89" s="26">
        <v>228</v>
      </c>
      <c r="N89" s="26">
        <v>216</v>
      </c>
      <c r="O89" s="26">
        <v>228</v>
      </c>
      <c r="P89" s="26">
        <v>76</v>
      </c>
      <c r="Q89" s="27">
        <v>228</v>
      </c>
    </row>
    <row r="90" spans="1:17" x14ac:dyDescent="0.3">
      <c r="A90" s="28">
        <v>69</v>
      </c>
      <c r="B90" s="50">
        <v>42211</v>
      </c>
      <c r="C90" s="29">
        <v>2015</v>
      </c>
      <c r="D90" s="29" t="s">
        <v>25</v>
      </c>
      <c r="E90" s="29">
        <v>19</v>
      </c>
      <c r="F90" s="29" t="s">
        <v>92</v>
      </c>
      <c r="G90" s="29" t="s">
        <v>93</v>
      </c>
      <c r="H90" s="29" t="s">
        <v>100</v>
      </c>
      <c r="I90" s="29" t="s">
        <v>95</v>
      </c>
      <c r="J90" s="29" t="s">
        <v>99</v>
      </c>
      <c r="K90" s="29">
        <v>2</v>
      </c>
      <c r="L90" s="29">
        <v>122.5</v>
      </c>
      <c r="M90" s="29">
        <v>139.5</v>
      </c>
      <c r="N90" s="29">
        <v>245</v>
      </c>
      <c r="O90" s="29">
        <v>279</v>
      </c>
      <c r="P90" s="29">
        <v>69</v>
      </c>
      <c r="Q90" s="30">
        <v>279</v>
      </c>
    </row>
    <row r="91" spans="1:17" x14ac:dyDescent="0.3">
      <c r="A91" s="25">
        <v>156</v>
      </c>
      <c r="B91" s="49">
        <v>42559</v>
      </c>
      <c r="C91" s="26">
        <v>2016</v>
      </c>
      <c r="D91" s="26" t="s">
        <v>25</v>
      </c>
      <c r="E91" s="26">
        <v>53</v>
      </c>
      <c r="F91" s="26" t="s">
        <v>92</v>
      </c>
      <c r="G91" s="26" t="s">
        <v>93</v>
      </c>
      <c r="H91" s="26" t="s">
        <v>94</v>
      </c>
      <c r="I91" s="26" t="s">
        <v>95</v>
      </c>
      <c r="J91" s="26" t="s">
        <v>99</v>
      </c>
      <c r="K91" s="26">
        <v>2</v>
      </c>
      <c r="L91" s="26">
        <v>455</v>
      </c>
      <c r="M91" s="26">
        <v>578</v>
      </c>
      <c r="N91" s="26">
        <v>910</v>
      </c>
      <c r="O91" s="26">
        <v>1156</v>
      </c>
      <c r="P91" s="26">
        <v>156</v>
      </c>
      <c r="Q91" s="27">
        <v>1156</v>
      </c>
    </row>
    <row r="92" spans="1:17" x14ac:dyDescent="0.3">
      <c r="A92" s="25">
        <v>54</v>
      </c>
      <c r="B92" s="49">
        <v>42212</v>
      </c>
      <c r="C92" s="26">
        <v>2015</v>
      </c>
      <c r="D92" s="26" t="s">
        <v>25</v>
      </c>
      <c r="E92" s="26">
        <v>19</v>
      </c>
      <c r="F92" s="26" t="s">
        <v>92</v>
      </c>
      <c r="G92" s="26" t="s">
        <v>93</v>
      </c>
      <c r="H92" s="26" t="s">
        <v>105</v>
      </c>
      <c r="I92" s="26" t="s">
        <v>95</v>
      </c>
      <c r="J92" s="26" t="s">
        <v>106</v>
      </c>
      <c r="K92" s="26">
        <v>2</v>
      </c>
      <c r="L92" s="26">
        <v>797.5</v>
      </c>
      <c r="M92" s="26">
        <v>813</v>
      </c>
      <c r="N92" s="26">
        <v>1595</v>
      </c>
      <c r="O92" s="26">
        <v>1626</v>
      </c>
      <c r="P92" s="26">
        <v>54</v>
      </c>
      <c r="Q92" s="27">
        <v>1626</v>
      </c>
    </row>
    <row r="93" spans="1:17" x14ac:dyDescent="0.3">
      <c r="A93" s="25">
        <v>88</v>
      </c>
      <c r="B93" s="49">
        <v>42216</v>
      </c>
      <c r="C93" s="26">
        <v>2015</v>
      </c>
      <c r="D93" s="26" t="s">
        <v>25</v>
      </c>
      <c r="E93" s="26">
        <v>40</v>
      </c>
      <c r="F93" s="26" t="s">
        <v>102</v>
      </c>
      <c r="G93" s="26" t="s">
        <v>93</v>
      </c>
      <c r="H93" s="26" t="s">
        <v>100</v>
      </c>
      <c r="I93" s="26" t="s">
        <v>95</v>
      </c>
      <c r="J93" s="26" t="s">
        <v>106</v>
      </c>
      <c r="K93" s="26">
        <v>1</v>
      </c>
      <c r="L93" s="26">
        <v>715</v>
      </c>
      <c r="M93" s="26">
        <v>752</v>
      </c>
      <c r="N93" s="26">
        <v>715</v>
      </c>
      <c r="O93" s="26">
        <v>752</v>
      </c>
      <c r="P93" s="26">
        <v>88</v>
      </c>
      <c r="Q93" s="27">
        <v>752</v>
      </c>
    </row>
    <row r="94" spans="1:17" x14ac:dyDescent="0.3">
      <c r="A94" s="28">
        <v>125</v>
      </c>
      <c r="B94" s="50">
        <v>42214</v>
      </c>
      <c r="C94" s="29">
        <v>2015</v>
      </c>
      <c r="D94" s="29" t="s">
        <v>25</v>
      </c>
      <c r="E94" s="29">
        <v>18</v>
      </c>
      <c r="F94" s="29" t="s">
        <v>102</v>
      </c>
      <c r="G94" s="29" t="s">
        <v>93</v>
      </c>
      <c r="H94" s="29" t="s">
        <v>94</v>
      </c>
      <c r="I94" s="29" t="s">
        <v>95</v>
      </c>
      <c r="J94" s="29" t="s">
        <v>106</v>
      </c>
      <c r="K94" s="29">
        <v>1</v>
      </c>
      <c r="L94" s="29">
        <v>440</v>
      </c>
      <c r="M94" s="29">
        <v>509</v>
      </c>
      <c r="N94" s="29">
        <v>440</v>
      </c>
      <c r="O94" s="29">
        <v>509</v>
      </c>
      <c r="P94" s="29">
        <v>125</v>
      </c>
      <c r="Q94" s="30">
        <v>509</v>
      </c>
    </row>
    <row r="95" spans="1:17" x14ac:dyDescent="0.3">
      <c r="A95" s="28">
        <v>133</v>
      </c>
      <c r="B95" s="50">
        <v>42197</v>
      </c>
      <c r="C95" s="29">
        <v>2015</v>
      </c>
      <c r="D95" s="29" t="s">
        <v>25</v>
      </c>
      <c r="E95" s="29">
        <v>21</v>
      </c>
      <c r="F95" s="29" t="s">
        <v>92</v>
      </c>
      <c r="G95" s="29" t="s">
        <v>93</v>
      </c>
      <c r="H95" s="29" t="s">
        <v>100</v>
      </c>
      <c r="I95" s="29" t="s">
        <v>95</v>
      </c>
      <c r="J95" s="29" t="s">
        <v>106</v>
      </c>
      <c r="K95" s="29">
        <v>1</v>
      </c>
      <c r="L95" s="29">
        <v>825</v>
      </c>
      <c r="M95" s="29">
        <v>959</v>
      </c>
      <c r="N95" s="29">
        <v>825</v>
      </c>
      <c r="O95" s="29">
        <v>959</v>
      </c>
      <c r="P95" s="29">
        <v>133</v>
      </c>
      <c r="Q95" s="30">
        <v>959</v>
      </c>
    </row>
    <row r="96" spans="1:17" x14ac:dyDescent="0.3">
      <c r="A96" s="25">
        <v>146</v>
      </c>
      <c r="B96" s="49">
        <v>42205</v>
      </c>
      <c r="C96" s="26">
        <v>2015</v>
      </c>
      <c r="D96" s="26" t="s">
        <v>25</v>
      </c>
      <c r="E96" s="26">
        <v>30</v>
      </c>
      <c r="F96" s="26" t="s">
        <v>102</v>
      </c>
      <c r="G96" s="26" t="s">
        <v>93</v>
      </c>
      <c r="H96" s="26" t="s">
        <v>100</v>
      </c>
      <c r="I96" s="26" t="s">
        <v>95</v>
      </c>
      <c r="J96" s="26" t="s">
        <v>106</v>
      </c>
      <c r="K96" s="26">
        <v>2</v>
      </c>
      <c r="L96" s="26">
        <v>82.5</v>
      </c>
      <c r="M96" s="26">
        <v>88.5</v>
      </c>
      <c r="N96" s="26">
        <v>165</v>
      </c>
      <c r="O96" s="26">
        <v>177</v>
      </c>
      <c r="P96" s="26">
        <v>146</v>
      </c>
      <c r="Q96" s="27">
        <v>177</v>
      </c>
    </row>
    <row r="97" spans="1:17" x14ac:dyDescent="0.3">
      <c r="A97" s="25">
        <v>94</v>
      </c>
      <c r="B97" s="49">
        <v>42201</v>
      </c>
      <c r="C97" s="26">
        <v>2015</v>
      </c>
      <c r="D97" s="26" t="s">
        <v>25</v>
      </c>
      <c r="E97" s="26">
        <v>22</v>
      </c>
      <c r="F97" s="26" t="s">
        <v>92</v>
      </c>
      <c r="G97" s="26" t="s">
        <v>93</v>
      </c>
      <c r="H97" s="26" t="s">
        <v>94</v>
      </c>
      <c r="I97" s="26" t="s">
        <v>97</v>
      </c>
      <c r="J97" s="26" t="s">
        <v>107</v>
      </c>
      <c r="K97" s="26">
        <v>3</v>
      </c>
      <c r="L97" s="26">
        <v>414</v>
      </c>
      <c r="M97" s="26">
        <v>437.66666700000002</v>
      </c>
      <c r="N97" s="26">
        <v>1242</v>
      </c>
      <c r="O97" s="26">
        <v>1313</v>
      </c>
      <c r="P97" s="26">
        <v>94</v>
      </c>
      <c r="Q97" s="27">
        <v>1313</v>
      </c>
    </row>
    <row r="98" spans="1:17" x14ac:dyDescent="0.3">
      <c r="A98" s="25">
        <v>56</v>
      </c>
      <c r="B98" s="49">
        <v>42209</v>
      </c>
      <c r="C98" s="26">
        <v>2015</v>
      </c>
      <c r="D98" s="26" t="s">
        <v>25</v>
      </c>
      <c r="E98" s="26">
        <v>19</v>
      </c>
      <c r="F98" s="26" t="s">
        <v>102</v>
      </c>
      <c r="G98" s="26" t="s">
        <v>93</v>
      </c>
      <c r="H98" s="26" t="s">
        <v>94</v>
      </c>
      <c r="I98" s="26" t="s">
        <v>103</v>
      </c>
      <c r="J98" s="26" t="s">
        <v>104</v>
      </c>
      <c r="K98" s="26">
        <v>1</v>
      </c>
      <c r="L98" s="26">
        <v>2320</v>
      </c>
      <c r="M98" s="26">
        <v>2160</v>
      </c>
      <c r="N98" s="26">
        <v>2320</v>
      </c>
      <c r="O98" s="26">
        <v>2160</v>
      </c>
      <c r="P98" s="26">
        <v>56</v>
      </c>
      <c r="Q98" s="27">
        <v>2160</v>
      </c>
    </row>
    <row r="99" spans="1:17" x14ac:dyDescent="0.3">
      <c r="A99" s="28">
        <v>73</v>
      </c>
      <c r="B99" s="50">
        <v>42203</v>
      </c>
      <c r="C99" s="29">
        <v>2015</v>
      </c>
      <c r="D99" s="29" t="s">
        <v>25</v>
      </c>
      <c r="E99" s="29">
        <v>20</v>
      </c>
      <c r="F99" s="29" t="s">
        <v>92</v>
      </c>
      <c r="G99" s="29" t="s">
        <v>93</v>
      </c>
      <c r="H99" s="29" t="s">
        <v>100</v>
      </c>
      <c r="I99" s="29" t="s">
        <v>103</v>
      </c>
      <c r="J99" s="29" t="s">
        <v>104</v>
      </c>
      <c r="K99" s="29">
        <v>1</v>
      </c>
      <c r="L99" s="29">
        <v>2295</v>
      </c>
      <c r="M99" s="29">
        <v>2146</v>
      </c>
      <c r="N99" s="29">
        <v>2295</v>
      </c>
      <c r="O99" s="29">
        <v>2146</v>
      </c>
      <c r="P99" s="29">
        <v>73</v>
      </c>
      <c r="Q99" s="30">
        <v>2146</v>
      </c>
    </row>
    <row r="100" spans="1:17" x14ac:dyDescent="0.3">
      <c r="A100" s="25">
        <v>74</v>
      </c>
      <c r="B100" s="49">
        <v>42210</v>
      </c>
      <c r="C100" s="26">
        <v>2015</v>
      </c>
      <c r="D100" s="26" t="s">
        <v>25</v>
      </c>
      <c r="E100" s="26">
        <v>20</v>
      </c>
      <c r="F100" s="26" t="s">
        <v>92</v>
      </c>
      <c r="G100" s="26" t="s">
        <v>93</v>
      </c>
      <c r="H100" s="26" t="s">
        <v>100</v>
      </c>
      <c r="I100" s="26" t="s">
        <v>103</v>
      </c>
      <c r="J100" s="26" t="s">
        <v>104</v>
      </c>
      <c r="K100" s="26">
        <v>1</v>
      </c>
      <c r="L100" s="26">
        <v>2320</v>
      </c>
      <c r="M100" s="26">
        <v>2030</v>
      </c>
      <c r="N100" s="26">
        <v>2320</v>
      </c>
      <c r="O100" s="26">
        <v>2030</v>
      </c>
      <c r="P100" s="26">
        <v>74</v>
      </c>
      <c r="Q100" s="27">
        <v>2030</v>
      </c>
    </row>
    <row r="101" spans="1:17" x14ac:dyDescent="0.3">
      <c r="A101" s="28">
        <v>81</v>
      </c>
      <c r="B101" s="50">
        <v>42193</v>
      </c>
      <c r="C101" s="29">
        <v>2015</v>
      </c>
      <c r="D101" s="29" t="s">
        <v>25</v>
      </c>
      <c r="E101" s="29">
        <v>40</v>
      </c>
      <c r="F101" s="29" t="s">
        <v>102</v>
      </c>
      <c r="G101" s="29" t="s">
        <v>93</v>
      </c>
      <c r="H101" s="29" t="s">
        <v>105</v>
      </c>
      <c r="I101" s="29" t="s">
        <v>103</v>
      </c>
      <c r="J101" s="29" t="s">
        <v>104</v>
      </c>
      <c r="K101" s="29">
        <v>1</v>
      </c>
      <c r="L101" s="29">
        <v>2320</v>
      </c>
      <c r="M101" s="29">
        <v>2340</v>
      </c>
      <c r="N101" s="29">
        <v>2320</v>
      </c>
      <c r="O101" s="29">
        <v>2340</v>
      </c>
      <c r="P101" s="29">
        <v>81</v>
      </c>
      <c r="Q101" s="30">
        <v>2340</v>
      </c>
    </row>
    <row r="102" spans="1:17" x14ac:dyDescent="0.3">
      <c r="A102" s="25">
        <v>82</v>
      </c>
      <c r="B102" s="49">
        <v>42198</v>
      </c>
      <c r="C102" s="26">
        <v>2015</v>
      </c>
      <c r="D102" s="26" t="s">
        <v>25</v>
      </c>
      <c r="E102" s="26">
        <v>40</v>
      </c>
      <c r="F102" s="26" t="s">
        <v>102</v>
      </c>
      <c r="G102" s="26" t="s">
        <v>93</v>
      </c>
      <c r="H102" s="26" t="s">
        <v>105</v>
      </c>
      <c r="I102" s="26" t="s">
        <v>103</v>
      </c>
      <c r="J102" s="26" t="s">
        <v>104</v>
      </c>
      <c r="K102" s="26">
        <v>2</v>
      </c>
      <c r="L102" s="26">
        <v>384.5</v>
      </c>
      <c r="M102" s="26">
        <v>353.5</v>
      </c>
      <c r="N102" s="26">
        <v>769</v>
      </c>
      <c r="O102" s="26">
        <v>707</v>
      </c>
      <c r="P102" s="26">
        <v>82</v>
      </c>
      <c r="Q102" s="27">
        <v>707</v>
      </c>
    </row>
    <row r="103" spans="1:17" x14ac:dyDescent="0.3">
      <c r="A103" s="25">
        <v>100</v>
      </c>
      <c r="B103" s="49">
        <v>42198</v>
      </c>
      <c r="C103" s="26">
        <v>2015</v>
      </c>
      <c r="D103" s="26" t="s">
        <v>25</v>
      </c>
      <c r="E103" s="26">
        <v>22</v>
      </c>
      <c r="F103" s="26" t="s">
        <v>92</v>
      </c>
      <c r="G103" s="26" t="s">
        <v>93</v>
      </c>
      <c r="H103" s="26" t="s">
        <v>94</v>
      </c>
      <c r="I103" s="26" t="s">
        <v>103</v>
      </c>
      <c r="J103" s="26" t="s">
        <v>104</v>
      </c>
      <c r="K103" s="26">
        <v>2</v>
      </c>
      <c r="L103" s="26">
        <v>1147.5</v>
      </c>
      <c r="M103" s="26">
        <v>1077</v>
      </c>
      <c r="N103" s="26">
        <v>2295</v>
      </c>
      <c r="O103" s="26">
        <v>2154</v>
      </c>
      <c r="P103" s="26">
        <v>100</v>
      </c>
      <c r="Q103" s="27">
        <v>2154</v>
      </c>
    </row>
    <row r="104" spans="1:17" x14ac:dyDescent="0.3">
      <c r="A104" s="28">
        <v>101</v>
      </c>
      <c r="B104" s="50">
        <v>42201</v>
      </c>
      <c r="C104" s="29">
        <v>2015</v>
      </c>
      <c r="D104" s="29" t="s">
        <v>25</v>
      </c>
      <c r="E104" s="29">
        <v>22</v>
      </c>
      <c r="F104" s="29" t="s">
        <v>92</v>
      </c>
      <c r="G104" s="29" t="s">
        <v>93</v>
      </c>
      <c r="H104" s="29" t="s">
        <v>94</v>
      </c>
      <c r="I104" s="29" t="s">
        <v>103</v>
      </c>
      <c r="J104" s="29" t="s">
        <v>104</v>
      </c>
      <c r="K104" s="29">
        <v>3</v>
      </c>
      <c r="L104" s="29">
        <v>765</v>
      </c>
      <c r="M104" s="29">
        <v>712.33333300000004</v>
      </c>
      <c r="N104" s="29">
        <v>2295</v>
      </c>
      <c r="O104" s="29">
        <v>2137</v>
      </c>
      <c r="P104" s="29">
        <v>101</v>
      </c>
      <c r="Q104" s="30">
        <v>2137</v>
      </c>
    </row>
    <row r="105" spans="1:17" x14ac:dyDescent="0.3">
      <c r="A105" s="25">
        <v>124</v>
      </c>
      <c r="B105" s="49">
        <v>42214</v>
      </c>
      <c r="C105" s="26">
        <v>2015</v>
      </c>
      <c r="D105" s="26" t="s">
        <v>25</v>
      </c>
      <c r="E105" s="26">
        <v>18</v>
      </c>
      <c r="F105" s="26" t="s">
        <v>102</v>
      </c>
      <c r="G105" s="26" t="s">
        <v>93</v>
      </c>
      <c r="H105" s="26" t="s">
        <v>94</v>
      </c>
      <c r="I105" s="26" t="s">
        <v>103</v>
      </c>
      <c r="J105" s="26" t="s">
        <v>104</v>
      </c>
      <c r="K105" s="26">
        <v>2</v>
      </c>
      <c r="L105" s="26">
        <v>1147.5</v>
      </c>
      <c r="M105" s="26">
        <v>1106.5</v>
      </c>
      <c r="N105" s="26">
        <v>2295</v>
      </c>
      <c r="O105" s="26">
        <v>2213</v>
      </c>
      <c r="P105" s="26">
        <v>124</v>
      </c>
      <c r="Q105" s="27">
        <v>2213</v>
      </c>
    </row>
    <row r="106" spans="1:17" x14ac:dyDescent="0.3">
      <c r="A106" s="25">
        <v>126</v>
      </c>
      <c r="B106" s="49">
        <v>42214</v>
      </c>
      <c r="C106" s="26">
        <v>2015</v>
      </c>
      <c r="D106" s="26" t="s">
        <v>25</v>
      </c>
      <c r="E106" s="26">
        <v>18</v>
      </c>
      <c r="F106" s="26" t="s">
        <v>92</v>
      </c>
      <c r="G106" s="26" t="s">
        <v>93</v>
      </c>
      <c r="H106" s="26" t="s">
        <v>105</v>
      </c>
      <c r="I106" s="26" t="s">
        <v>103</v>
      </c>
      <c r="J106" s="26" t="s">
        <v>104</v>
      </c>
      <c r="K106" s="26">
        <v>1</v>
      </c>
      <c r="L106" s="26">
        <v>2295</v>
      </c>
      <c r="M106" s="26">
        <v>2115</v>
      </c>
      <c r="N106" s="26">
        <v>2295</v>
      </c>
      <c r="O106" s="26">
        <v>2115</v>
      </c>
      <c r="P106" s="26">
        <v>126</v>
      </c>
      <c r="Q106" s="27">
        <v>2115</v>
      </c>
    </row>
    <row r="107" spans="1:17" x14ac:dyDescent="0.3">
      <c r="A107" s="28">
        <v>129</v>
      </c>
      <c r="B107" s="50">
        <v>42198</v>
      </c>
      <c r="C107" s="29">
        <v>2015</v>
      </c>
      <c r="D107" s="29" t="s">
        <v>25</v>
      </c>
      <c r="E107" s="29">
        <v>21</v>
      </c>
      <c r="F107" s="29" t="s">
        <v>102</v>
      </c>
      <c r="G107" s="29" t="s">
        <v>93</v>
      </c>
      <c r="H107" s="29" t="s">
        <v>94</v>
      </c>
      <c r="I107" s="29" t="s">
        <v>103</v>
      </c>
      <c r="J107" s="29" t="s">
        <v>104</v>
      </c>
      <c r="K107" s="29">
        <v>1</v>
      </c>
      <c r="L107" s="29">
        <v>2295</v>
      </c>
      <c r="M107" s="29">
        <v>2218</v>
      </c>
      <c r="N107" s="29">
        <v>2295</v>
      </c>
      <c r="O107" s="29">
        <v>2218</v>
      </c>
      <c r="P107" s="29">
        <v>129</v>
      </c>
      <c r="Q107" s="30">
        <v>2218</v>
      </c>
    </row>
    <row r="108" spans="1:17" x14ac:dyDescent="0.3">
      <c r="A108" s="28">
        <v>131</v>
      </c>
      <c r="B108" s="50">
        <v>42199</v>
      </c>
      <c r="C108" s="29">
        <v>2015</v>
      </c>
      <c r="D108" s="29" t="s">
        <v>25</v>
      </c>
      <c r="E108" s="29">
        <v>21</v>
      </c>
      <c r="F108" s="29" t="s">
        <v>92</v>
      </c>
      <c r="G108" s="29" t="s">
        <v>93</v>
      </c>
      <c r="H108" s="29" t="s">
        <v>105</v>
      </c>
      <c r="I108" s="29" t="s">
        <v>103</v>
      </c>
      <c r="J108" s="29" t="s">
        <v>104</v>
      </c>
      <c r="K108" s="29">
        <v>1</v>
      </c>
      <c r="L108" s="29">
        <v>2320</v>
      </c>
      <c r="M108" s="29">
        <v>2155</v>
      </c>
      <c r="N108" s="29">
        <v>2320</v>
      </c>
      <c r="O108" s="29">
        <v>2155</v>
      </c>
      <c r="P108" s="29">
        <v>131</v>
      </c>
      <c r="Q108" s="30">
        <v>2155</v>
      </c>
    </row>
    <row r="109" spans="1:17" x14ac:dyDescent="0.3">
      <c r="A109" s="25">
        <v>198</v>
      </c>
      <c r="B109" s="49">
        <v>42199</v>
      </c>
      <c r="C109" s="26">
        <v>2015</v>
      </c>
      <c r="D109" s="26" t="s">
        <v>25</v>
      </c>
      <c r="E109" s="26">
        <v>52</v>
      </c>
      <c r="F109" s="26" t="s">
        <v>92</v>
      </c>
      <c r="G109" s="26" t="s">
        <v>93</v>
      </c>
      <c r="H109" s="26" t="s">
        <v>100</v>
      </c>
      <c r="I109" s="26" t="s">
        <v>103</v>
      </c>
      <c r="J109" s="26" t="s">
        <v>104</v>
      </c>
      <c r="K109" s="26">
        <v>3</v>
      </c>
      <c r="L109" s="26">
        <v>773.33</v>
      </c>
      <c r="M109" s="26">
        <v>771.33333300000004</v>
      </c>
      <c r="N109" s="26">
        <v>2320</v>
      </c>
      <c r="O109" s="26">
        <v>2314</v>
      </c>
      <c r="P109" s="26">
        <v>198</v>
      </c>
      <c r="Q109" s="27">
        <v>2314</v>
      </c>
    </row>
    <row r="110" spans="1:17" x14ac:dyDescent="0.3">
      <c r="A110" s="28">
        <v>11</v>
      </c>
      <c r="B110" s="50">
        <v>42552</v>
      </c>
      <c r="C110" s="29">
        <v>2016</v>
      </c>
      <c r="D110" s="29" t="s">
        <v>25</v>
      </c>
      <c r="E110" s="29">
        <v>29</v>
      </c>
      <c r="F110" s="29" t="s">
        <v>92</v>
      </c>
      <c r="G110" s="29" t="s">
        <v>93</v>
      </c>
      <c r="H110" s="29" t="s">
        <v>94</v>
      </c>
      <c r="I110" s="29" t="s">
        <v>95</v>
      </c>
      <c r="J110" s="29" t="s">
        <v>96</v>
      </c>
      <c r="K110" s="29">
        <v>3</v>
      </c>
      <c r="L110" s="29">
        <v>40</v>
      </c>
      <c r="M110" s="29">
        <v>48.666666999999997</v>
      </c>
      <c r="N110" s="29">
        <v>120</v>
      </c>
      <c r="O110" s="29">
        <v>146</v>
      </c>
      <c r="P110" s="29">
        <v>11</v>
      </c>
      <c r="Q110" s="30">
        <v>146</v>
      </c>
    </row>
    <row r="111" spans="1:17" x14ac:dyDescent="0.3">
      <c r="A111" s="25">
        <v>12</v>
      </c>
      <c r="B111" s="49">
        <v>42573</v>
      </c>
      <c r="C111" s="26">
        <v>2016</v>
      </c>
      <c r="D111" s="26" t="s">
        <v>25</v>
      </c>
      <c r="E111" s="26">
        <v>29</v>
      </c>
      <c r="F111" s="26" t="s">
        <v>92</v>
      </c>
      <c r="G111" s="26" t="s">
        <v>93</v>
      </c>
      <c r="H111" s="26" t="s">
        <v>94</v>
      </c>
      <c r="I111" s="26" t="s">
        <v>95</v>
      </c>
      <c r="J111" s="26" t="s">
        <v>96</v>
      </c>
      <c r="K111" s="26">
        <v>2</v>
      </c>
      <c r="L111" s="26">
        <v>46</v>
      </c>
      <c r="M111" s="26">
        <v>60</v>
      </c>
      <c r="N111" s="26">
        <v>92</v>
      </c>
      <c r="O111" s="26">
        <v>120</v>
      </c>
      <c r="P111" s="26">
        <v>12</v>
      </c>
      <c r="Q111" s="27">
        <v>120</v>
      </c>
    </row>
    <row r="112" spans="1:17" x14ac:dyDescent="0.3">
      <c r="A112" s="28">
        <v>13</v>
      </c>
      <c r="B112" s="50">
        <v>42573</v>
      </c>
      <c r="C112" s="29">
        <v>2016</v>
      </c>
      <c r="D112" s="29" t="s">
        <v>25</v>
      </c>
      <c r="E112" s="29">
        <v>29</v>
      </c>
      <c r="F112" s="29" t="s">
        <v>92</v>
      </c>
      <c r="G112" s="29" t="s">
        <v>93</v>
      </c>
      <c r="H112" s="29" t="s">
        <v>94</v>
      </c>
      <c r="I112" s="29" t="s">
        <v>95</v>
      </c>
      <c r="J112" s="29" t="s">
        <v>96</v>
      </c>
      <c r="K112" s="29">
        <v>1</v>
      </c>
      <c r="L112" s="29">
        <v>9</v>
      </c>
      <c r="M112" s="29">
        <v>10</v>
      </c>
      <c r="N112" s="29">
        <v>9</v>
      </c>
      <c r="O112" s="29">
        <v>10</v>
      </c>
      <c r="P112" s="29">
        <v>13</v>
      </c>
      <c r="Q112" s="30">
        <v>10</v>
      </c>
    </row>
    <row r="113" spans="1:17" x14ac:dyDescent="0.3">
      <c r="A113" s="28">
        <v>107</v>
      </c>
      <c r="B113" s="50">
        <v>42554</v>
      </c>
      <c r="C113" s="29">
        <v>2016</v>
      </c>
      <c r="D113" s="29" t="s">
        <v>25</v>
      </c>
      <c r="E113" s="29">
        <v>19</v>
      </c>
      <c r="F113" s="29" t="s">
        <v>92</v>
      </c>
      <c r="G113" s="29" t="s">
        <v>93</v>
      </c>
      <c r="H113" s="29" t="s">
        <v>100</v>
      </c>
      <c r="I113" s="29" t="s">
        <v>95</v>
      </c>
      <c r="J113" s="29" t="s">
        <v>96</v>
      </c>
      <c r="K113" s="29">
        <v>2</v>
      </c>
      <c r="L113" s="29">
        <v>70</v>
      </c>
      <c r="M113" s="29">
        <v>92.5</v>
      </c>
      <c r="N113" s="29">
        <v>140</v>
      </c>
      <c r="O113" s="29">
        <v>185</v>
      </c>
      <c r="P113" s="29">
        <v>107</v>
      </c>
      <c r="Q113" s="30">
        <v>185</v>
      </c>
    </row>
    <row r="114" spans="1:17" x14ac:dyDescent="0.3">
      <c r="A114" s="25">
        <v>108</v>
      </c>
      <c r="B114" s="49">
        <v>42554</v>
      </c>
      <c r="C114" s="26">
        <v>2016</v>
      </c>
      <c r="D114" s="26" t="s">
        <v>25</v>
      </c>
      <c r="E114" s="26">
        <v>19</v>
      </c>
      <c r="F114" s="26" t="s">
        <v>92</v>
      </c>
      <c r="G114" s="26" t="s">
        <v>93</v>
      </c>
      <c r="H114" s="26" t="s">
        <v>100</v>
      </c>
      <c r="I114" s="26" t="s">
        <v>95</v>
      </c>
      <c r="J114" s="26" t="s">
        <v>96</v>
      </c>
      <c r="K114" s="26">
        <v>1</v>
      </c>
      <c r="L114" s="26">
        <v>40</v>
      </c>
      <c r="M114" s="26">
        <v>48</v>
      </c>
      <c r="N114" s="26">
        <v>40</v>
      </c>
      <c r="O114" s="26">
        <v>48</v>
      </c>
      <c r="P114" s="26">
        <v>108</v>
      </c>
      <c r="Q114" s="27">
        <v>48</v>
      </c>
    </row>
    <row r="115" spans="1:17" x14ac:dyDescent="0.3">
      <c r="A115" s="28">
        <v>155</v>
      </c>
      <c r="B115" s="50">
        <v>42559</v>
      </c>
      <c r="C115" s="29">
        <v>2016</v>
      </c>
      <c r="D115" s="29" t="s">
        <v>25</v>
      </c>
      <c r="E115" s="29">
        <v>53</v>
      </c>
      <c r="F115" s="29" t="s">
        <v>92</v>
      </c>
      <c r="G115" s="29" t="s">
        <v>93</v>
      </c>
      <c r="H115" s="29" t="s">
        <v>94</v>
      </c>
      <c r="I115" s="29" t="s">
        <v>95</v>
      </c>
      <c r="J115" s="29" t="s">
        <v>96</v>
      </c>
      <c r="K115" s="29">
        <v>2</v>
      </c>
      <c r="L115" s="29">
        <v>58</v>
      </c>
      <c r="M115" s="29">
        <v>65</v>
      </c>
      <c r="N115" s="29">
        <v>116</v>
      </c>
      <c r="O115" s="29">
        <v>130</v>
      </c>
      <c r="P115" s="29">
        <v>155</v>
      </c>
      <c r="Q115" s="30">
        <v>130</v>
      </c>
    </row>
    <row r="116" spans="1:17" x14ac:dyDescent="0.3">
      <c r="A116" s="28">
        <v>157</v>
      </c>
      <c r="B116" s="50">
        <v>42571</v>
      </c>
      <c r="C116" s="29">
        <v>2016</v>
      </c>
      <c r="D116" s="29" t="s">
        <v>25</v>
      </c>
      <c r="E116" s="29">
        <v>53</v>
      </c>
      <c r="F116" s="29" t="s">
        <v>92</v>
      </c>
      <c r="G116" s="29" t="s">
        <v>93</v>
      </c>
      <c r="H116" s="29" t="s">
        <v>94</v>
      </c>
      <c r="I116" s="29" t="s">
        <v>95</v>
      </c>
      <c r="J116" s="29" t="s">
        <v>96</v>
      </c>
      <c r="K116" s="29">
        <v>2</v>
      </c>
      <c r="L116" s="29">
        <v>30</v>
      </c>
      <c r="M116" s="29">
        <v>36</v>
      </c>
      <c r="N116" s="29">
        <v>60</v>
      </c>
      <c r="O116" s="29">
        <v>72</v>
      </c>
      <c r="P116" s="29">
        <v>157</v>
      </c>
      <c r="Q116" s="30">
        <v>72</v>
      </c>
    </row>
    <row r="117" spans="1:17" x14ac:dyDescent="0.3">
      <c r="A117" s="25">
        <v>158</v>
      </c>
      <c r="B117" s="49">
        <v>42571</v>
      </c>
      <c r="C117" s="26">
        <v>2016</v>
      </c>
      <c r="D117" s="26" t="s">
        <v>25</v>
      </c>
      <c r="E117" s="26">
        <v>53</v>
      </c>
      <c r="F117" s="26" t="s">
        <v>92</v>
      </c>
      <c r="G117" s="26" t="s">
        <v>93</v>
      </c>
      <c r="H117" s="26" t="s">
        <v>94</v>
      </c>
      <c r="I117" s="26" t="s">
        <v>95</v>
      </c>
      <c r="J117" s="26" t="s">
        <v>96</v>
      </c>
      <c r="K117" s="26">
        <v>3</v>
      </c>
      <c r="L117" s="26">
        <v>12.33</v>
      </c>
      <c r="M117" s="26">
        <v>15.666667</v>
      </c>
      <c r="N117" s="26">
        <v>37</v>
      </c>
      <c r="O117" s="26">
        <v>47</v>
      </c>
      <c r="P117" s="26">
        <v>158</v>
      </c>
      <c r="Q117" s="27">
        <v>47</v>
      </c>
    </row>
    <row r="118" spans="1:17" x14ac:dyDescent="0.3">
      <c r="A118" s="25">
        <v>172</v>
      </c>
      <c r="B118" s="49">
        <v>42561</v>
      </c>
      <c r="C118" s="26">
        <v>2016</v>
      </c>
      <c r="D118" s="26" t="s">
        <v>25</v>
      </c>
      <c r="E118" s="26">
        <v>53</v>
      </c>
      <c r="F118" s="26" t="s">
        <v>92</v>
      </c>
      <c r="G118" s="26" t="s">
        <v>93</v>
      </c>
      <c r="H118" s="26" t="s">
        <v>100</v>
      </c>
      <c r="I118" s="26" t="s">
        <v>95</v>
      </c>
      <c r="J118" s="26" t="s">
        <v>96</v>
      </c>
      <c r="K118" s="26">
        <v>1</v>
      </c>
      <c r="L118" s="26">
        <v>455</v>
      </c>
      <c r="M118" s="26">
        <v>480</v>
      </c>
      <c r="N118" s="26">
        <v>455</v>
      </c>
      <c r="O118" s="26">
        <v>480</v>
      </c>
      <c r="P118" s="26">
        <v>172</v>
      </c>
      <c r="Q118" s="27">
        <v>480</v>
      </c>
    </row>
    <row r="119" spans="1:17" x14ac:dyDescent="0.3">
      <c r="A119" s="28">
        <v>173</v>
      </c>
      <c r="B119" s="50">
        <v>42561</v>
      </c>
      <c r="C119" s="29">
        <v>2016</v>
      </c>
      <c r="D119" s="29" t="s">
        <v>25</v>
      </c>
      <c r="E119" s="29">
        <v>53</v>
      </c>
      <c r="F119" s="29" t="s">
        <v>92</v>
      </c>
      <c r="G119" s="29" t="s">
        <v>93</v>
      </c>
      <c r="H119" s="29" t="s">
        <v>100</v>
      </c>
      <c r="I119" s="29" t="s">
        <v>95</v>
      </c>
      <c r="J119" s="29" t="s">
        <v>96</v>
      </c>
      <c r="K119" s="29">
        <v>3</v>
      </c>
      <c r="L119" s="29">
        <v>5.33</v>
      </c>
      <c r="M119" s="29">
        <v>7</v>
      </c>
      <c r="N119" s="29">
        <v>16</v>
      </c>
      <c r="O119" s="29">
        <v>21</v>
      </c>
      <c r="P119" s="29">
        <v>173</v>
      </c>
      <c r="Q119" s="30">
        <v>21</v>
      </c>
    </row>
    <row r="120" spans="1:17" x14ac:dyDescent="0.3">
      <c r="A120" s="25">
        <v>174</v>
      </c>
      <c r="B120" s="49">
        <v>42575</v>
      </c>
      <c r="C120" s="26">
        <v>2016</v>
      </c>
      <c r="D120" s="26" t="s">
        <v>25</v>
      </c>
      <c r="E120" s="26">
        <v>53</v>
      </c>
      <c r="F120" s="26" t="s">
        <v>92</v>
      </c>
      <c r="G120" s="26" t="s">
        <v>93</v>
      </c>
      <c r="H120" s="26" t="s">
        <v>100</v>
      </c>
      <c r="I120" s="26" t="s">
        <v>95</v>
      </c>
      <c r="J120" s="26" t="s">
        <v>96</v>
      </c>
      <c r="K120" s="26">
        <v>2</v>
      </c>
      <c r="L120" s="26">
        <v>6</v>
      </c>
      <c r="M120" s="26">
        <v>8</v>
      </c>
      <c r="N120" s="26">
        <v>12</v>
      </c>
      <c r="O120" s="26">
        <v>16</v>
      </c>
      <c r="P120" s="26">
        <v>174</v>
      </c>
      <c r="Q120" s="27">
        <v>16</v>
      </c>
    </row>
    <row r="121" spans="1:17" x14ac:dyDescent="0.3">
      <c r="A121" s="28">
        <v>175</v>
      </c>
      <c r="B121" s="50">
        <v>42575</v>
      </c>
      <c r="C121" s="29">
        <v>2016</v>
      </c>
      <c r="D121" s="29" t="s">
        <v>25</v>
      </c>
      <c r="E121" s="29">
        <v>53</v>
      </c>
      <c r="F121" s="29" t="s">
        <v>92</v>
      </c>
      <c r="G121" s="29" t="s">
        <v>93</v>
      </c>
      <c r="H121" s="29" t="s">
        <v>100</v>
      </c>
      <c r="I121" s="29" t="s">
        <v>95</v>
      </c>
      <c r="J121" s="29" t="s">
        <v>96</v>
      </c>
      <c r="K121" s="29">
        <v>1</v>
      </c>
      <c r="L121" s="29">
        <v>2</v>
      </c>
      <c r="M121" s="29">
        <v>3</v>
      </c>
      <c r="N121" s="29">
        <v>2</v>
      </c>
      <c r="O121" s="29">
        <v>3</v>
      </c>
      <c r="P121" s="29">
        <v>175</v>
      </c>
      <c r="Q121" s="30">
        <v>3</v>
      </c>
    </row>
    <row r="122" spans="1:17" x14ac:dyDescent="0.3">
      <c r="A122" s="25">
        <v>60</v>
      </c>
      <c r="B122" s="49">
        <v>42527</v>
      </c>
      <c r="C122" s="26">
        <v>2016</v>
      </c>
      <c r="D122" s="26" t="s">
        <v>24</v>
      </c>
      <c r="E122" s="26">
        <v>19</v>
      </c>
      <c r="F122" s="26" t="s">
        <v>102</v>
      </c>
      <c r="G122" s="26" t="s">
        <v>93</v>
      </c>
      <c r="H122" s="26" t="s">
        <v>100</v>
      </c>
      <c r="I122" s="26" t="s">
        <v>95</v>
      </c>
      <c r="J122" s="26" t="s">
        <v>108</v>
      </c>
      <c r="K122" s="26">
        <v>3</v>
      </c>
      <c r="L122" s="26">
        <v>88</v>
      </c>
      <c r="M122" s="26">
        <v>95.333332999999996</v>
      </c>
      <c r="N122" s="26">
        <v>264</v>
      </c>
      <c r="O122" s="26">
        <v>286</v>
      </c>
      <c r="P122" s="26">
        <v>60</v>
      </c>
      <c r="Q122" s="27">
        <v>286</v>
      </c>
    </row>
    <row r="123" spans="1:17" x14ac:dyDescent="0.3">
      <c r="A123" s="28">
        <v>201</v>
      </c>
      <c r="B123" s="50">
        <v>42531</v>
      </c>
      <c r="C123" s="29">
        <v>2016</v>
      </c>
      <c r="D123" s="29" t="s">
        <v>24</v>
      </c>
      <c r="E123" s="29">
        <v>52</v>
      </c>
      <c r="F123" s="29" t="s">
        <v>92</v>
      </c>
      <c r="G123" s="29" t="s">
        <v>93</v>
      </c>
      <c r="H123" s="29" t="s">
        <v>100</v>
      </c>
      <c r="I123" s="29" t="s">
        <v>97</v>
      </c>
      <c r="J123" s="29" t="s">
        <v>98</v>
      </c>
      <c r="K123" s="29">
        <v>3</v>
      </c>
      <c r="L123" s="29">
        <v>220.33</v>
      </c>
      <c r="M123" s="29">
        <v>269.66666700000002</v>
      </c>
      <c r="N123" s="29">
        <v>661</v>
      </c>
      <c r="O123" s="29">
        <v>809</v>
      </c>
      <c r="P123" s="29">
        <v>201</v>
      </c>
      <c r="Q123" s="30">
        <v>809</v>
      </c>
    </row>
    <row r="124" spans="1:17" x14ac:dyDescent="0.3">
      <c r="A124" s="25">
        <v>10</v>
      </c>
      <c r="B124" s="49">
        <v>42545</v>
      </c>
      <c r="C124" s="26">
        <v>2016</v>
      </c>
      <c r="D124" s="26" t="s">
        <v>24</v>
      </c>
      <c r="E124" s="26">
        <v>29</v>
      </c>
      <c r="F124" s="26" t="s">
        <v>92</v>
      </c>
      <c r="G124" s="26" t="s">
        <v>93</v>
      </c>
      <c r="H124" s="26" t="s">
        <v>94</v>
      </c>
      <c r="I124" s="26" t="s">
        <v>95</v>
      </c>
      <c r="J124" s="26" t="s">
        <v>99</v>
      </c>
      <c r="K124" s="26">
        <v>2</v>
      </c>
      <c r="L124" s="26">
        <v>17.5</v>
      </c>
      <c r="M124" s="26">
        <v>21</v>
      </c>
      <c r="N124" s="26">
        <v>35</v>
      </c>
      <c r="O124" s="26">
        <v>42</v>
      </c>
      <c r="P124" s="26">
        <v>10</v>
      </c>
      <c r="Q124" s="27">
        <v>42</v>
      </c>
    </row>
    <row r="125" spans="1:17" x14ac:dyDescent="0.3">
      <c r="A125" s="28">
        <v>61</v>
      </c>
      <c r="B125" s="50">
        <v>42530</v>
      </c>
      <c r="C125" s="29">
        <v>2016</v>
      </c>
      <c r="D125" s="29" t="s">
        <v>24</v>
      </c>
      <c r="E125" s="29">
        <v>19</v>
      </c>
      <c r="F125" s="29" t="s">
        <v>102</v>
      </c>
      <c r="G125" s="29" t="s">
        <v>93</v>
      </c>
      <c r="H125" s="29" t="s">
        <v>100</v>
      </c>
      <c r="I125" s="29" t="s">
        <v>97</v>
      </c>
      <c r="J125" s="29" t="s">
        <v>107</v>
      </c>
      <c r="K125" s="29">
        <v>2</v>
      </c>
      <c r="L125" s="29">
        <v>300</v>
      </c>
      <c r="M125" s="29">
        <v>384</v>
      </c>
      <c r="N125" s="29">
        <v>600</v>
      </c>
      <c r="O125" s="29">
        <v>768</v>
      </c>
      <c r="P125" s="29">
        <v>61</v>
      </c>
      <c r="Q125" s="30">
        <v>768</v>
      </c>
    </row>
    <row r="126" spans="1:17" x14ac:dyDescent="0.3">
      <c r="A126" s="28">
        <v>49</v>
      </c>
      <c r="B126" s="50">
        <v>42532</v>
      </c>
      <c r="C126" s="29">
        <v>2016</v>
      </c>
      <c r="D126" s="29" t="s">
        <v>24</v>
      </c>
      <c r="E126" s="29">
        <v>18</v>
      </c>
      <c r="F126" s="29" t="s">
        <v>102</v>
      </c>
      <c r="G126" s="29" t="s">
        <v>93</v>
      </c>
      <c r="H126" s="29" t="s">
        <v>100</v>
      </c>
      <c r="I126" s="29" t="s">
        <v>103</v>
      </c>
      <c r="J126" s="29" t="s">
        <v>104</v>
      </c>
      <c r="K126" s="29">
        <v>1</v>
      </c>
      <c r="L126" s="29">
        <v>769</v>
      </c>
      <c r="M126" s="29">
        <v>875</v>
      </c>
      <c r="N126" s="29">
        <v>769</v>
      </c>
      <c r="O126" s="29">
        <v>875</v>
      </c>
      <c r="P126" s="29">
        <v>49</v>
      </c>
      <c r="Q126" s="30">
        <v>875</v>
      </c>
    </row>
    <row r="127" spans="1:17" x14ac:dyDescent="0.3">
      <c r="A127" s="28">
        <v>71</v>
      </c>
      <c r="B127" s="50">
        <v>42545</v>
      </c>
      <c r="C127" s="29">
        <v>2016</v>
      </c>
      <c r="D127" s="29" t="s">
        <v>24</v>
      </c>
      <c r="E127" s="29">
        <v>20</v>
      </c>
      <c r="F127" s="29" t="s">
        <v>102</v>
      </c>
      <c r="G127" s="29" t="s">
        <v>93</v>
      </c>
      <c r="H127" s="29" t="s">
        <v>94</v>
      </c>
      <c r="I127" s="29" t="s">
        <v>97</v>
      </c>
      <c r="J127" s="29" t="s">
        <v>110</v>
      </c>
      <c r="K127" s="29">
        <v>3</v>
      </c>
      <c r="L127" s="29">
        <v>45</v>
      </c>
      <c r="M127" s="29">
        <v>52.666666999999997</v>
      </c>
      <c r="N127" s="29">
        <v>135</v>
      </c>
      <c r="O127" s="29">
        <v>158</v>
      </c>
      <c r="P127" s="29">
        <v>71</v>
      </c>
      <c r="Q127" s="30">
        <v>158</v>
      </c>
    </row>
    <row r="128" spans="1:17" x14ac:dyDescent="0.3">
      <c r="A128" s="25">
        <v>8</v>
      </c>
      <c r="B128" s="49">
        <v>42543</v>
      </c>
      <c r="C128" s="26">
        <v>2016</v>
      </c>
      <c r="D128" s="26" t="s">
        <v>24</v>
      </c>
      <c r="E128" s="26">
        <v>29</v>
      </c>
      <c r="F128" s="26" t="s">
        <v>92</v>
      </c>
      <c r="G128" s="26" t="s">
        <v>93</v>
      </c>
      <c r="H128" s="26" t="s">
        <v>94</v>
      </c>
      <c r="I128" s="26" t="s">
        <v>95</v>
      </c>
      <c r="J128" s="26" t="s">
        <v>96</v>
      </c>
      <c r="K128" s="26">
        <v>2</v>
      </c>
      <c r="L128" s="26">
        <v>8</v>
      </c>
      <c r="M128" s="26">
        <v>10</v>
      </c>
      <c r="N128" s="26">
        <v>16</v>
      </c>
      <c r="O128" s="26">
        <v>20</v>
      </c>
      <c r="P128" s="26">
        <v>8</v>
      </c>
      <c r="Q128" s="27">
        <v>20</v>
      </c>
    </row>
    <row r="129" spans="1:17" x14ac:dyDescent="0.3">
      <c r="A129" s="28">
        <v>9</v>
      </c>
      <c r="B129" s="50">
        <v>42543</v>
      </c>
      <c r="C129" s="29">
        <v>2016</v>
      </c>
      <c r="D129" s="29" t="s">
        <v>24</v>
      </c>
      <c r="E129" s="29">
        <v>29</v>
      </c>
      <c r="F129" s="29" t="s">
        <v>92</v>
      </c>
      <c r="G129" s="29" t="s">
        <v>93</v>
      </c>
      <c r="H129" s="29" t="s">
        <v>94</v>
      </c>
      <c r="I129" s="29" t="s">
        <v>95</v>
      </c>
      <c r="J129" s="29" t="s">
        <v>96</v>
      </c>
      <c r="K129" s="29">
        <v>2</v>
      </c>
      <c r="L129" s="29">
        <v>2.5</v>
      </c>
      <c r="M129" s="29">
        <v>3</v>
      </c>
      <c r="N129" s="29">
        <v>5</v>
      </c>
      <c r="O129" s="29">
        <v>6</v>
      </c>
      <c r="P129" s="29">
        <v>9</v>
      </c>
      <c r="Q129" s="30">
        <v>6</v>
      </c>
    </row>
    <row r="130" spans="1:17" x14ac:dyDescent="0.3">
      <c r="A130" s="25">
        <v>106</v>
      </c>
      <c r="B130" s="49">
        <v>42549</v>
      </c>
      <c r="C130" s="26">
        <v>2016</v>
      </c>
      <c r="D130" s="26" t="s">
        <v>24</v>
      </c>
      <c r="E130" s="26">
        <v>19</v>
      </c>
      <c r="F130" s="26" t="s">
        <v>92</v>
      </c>
      <c r="G130" s="26" t="s">
        <v>93</v>
      </c>
      <c r="H130" s="26" t="s">
        <v>100</v>
      </c>
      <c r="I130" s="26" t="s">
        <v>95</v>
      </c>
      <c r="J130" s="26" t="s">
        <v>96</v>
      </c>
      <c r="K130" s="26">
        <v>1</v>
      </c>
      <c r="L130" s="26">
        <v>50</v>
      </c>
      <c r="M130" s="26">
        <v>54</v>
      </c>
      <c r="N130" s="26">
        <v>50</v>
      </c>
      <c r="O130" s="26">
        <v>54</v>
      </c>
      <c r="P130" s="26">
        <v>106</v>
      </c>
      <c r="Q130" s="27">
        <v>54</v>
      </c>
    </row>
    <row r="131" spans="1:17" x14ac:dyDescent="0.3">
      <c r="A131" s="25">
        <v>148</v>
      </c>
      <c r="B131" s="49">
        <v>42457</v>
      </c>
      <c r="C131" s="26">
        <v>2016</v>
      </c>
      <c r="D131" s="26" t="s">
        <v>21</v>
      </c>
      <c r="E131" s="26">
        <v>55</v>
      </c>
      <c r="F131" s="26" t="s">
        <v>92</v>
      </c>
      <c r="G131" s="26" t="s">
        <v>93</v>
      </c>
      <c r="H131" s="26" t="s">
        <v>100</v>
      </c>
      <c r="I131" s="26" t="s">
        <v>97</v>
      </c>
      <c r="J131" s="26" t="s">
        <v>98</v>
      </c>
      <c r="K131" s="26">
        <v>2</v>
      </c>
      <c r="L131" s="26">
        <v>343</v>
      </c>
      <c r="M131" s="26">
        <v>359</v>
      </c>
      <c r="N131" s="26">
        <v>686</v>
      </c>
      <c r="O131" s="26">
        <v>718</v>
      </c>
      <c r="P131" s="26">
        <v>148</v>
      </c>
      <c r="Q131" s="27">
        <v>718</v>
      </c>
    </row>
    <row r="132" spans="1:17" x14ac:dyDescent="0.3">
      <c r="A132" s="28">
        <v>145</v>
      </c>
      <c r="B132" s="50">
        <v>42456</v>
      </c>
      <c r="C132" s="29">
        <v>2016</v>
      </c>
      <c r="D132" s="29" t="s">
        <v>21</v>
      </c>
      <c r="E132" s="29">
        <v>30</v>
      </c>
      <c r="F132" s="29" t="s">
        <v>102</v>
      </c>
      <c r="G132" s="29" t="s">
        <v>93</v>
      </c>
      <c r="H132" s="29" t="s">
        <v>100</v>
      </c>
      <c r="I132" s="29" t="s">
        <v>95</v>
      </c>
      <c r="J132" s="29" t="s">
        <v>106</v>
      </c>
      <c r="K132" s="29">
        <v>1</v>
      </c>
      <c r="L132" s="29">
        <v>330</v>
      </c>
      <c r="M132" s="29">
        <v>413</v>
      </c>
      <c r="N132" s="29">
        <v>330</v>
      </c>
      <c r="O132" s="29">
        <v>413</v>
      </c>
      <c r="P132" s="29">
        <v>145</v>
      </c>
      <c r="Q132" s="30">
        <v>413</v>
      </c>
    </row>
    <row r="133" spans="1:17" x14ac:dyDescent="0.3">
      <c r="A133" s="28">
        <v>57</v>
      </c>
      <c r="B133" s="50">
        <v>42449</v>
      </c>
      <c r="C133" s="29">
        <v>2016</v>
      </c>
      <c r="D133" s="29" t="s">
        <v>21</v>
      </c>
      <c r="E133" s="29">
        <v>19</v>
      </c>
      <c r="F133" s="29" t="s">
        <v>102</v>
      </c>
      <c r="G133" s="29" t="s">
        <v>93</v>
      </c>
      <c r="H133" s="29" t="s">
        <v>100</v>
      </c>
      <c r="I133" s="29" t="s">
        <v>97</v>
      </c>
      <c r="J133" s="29" t="s">
        <v>107</v>
      </c>
      <c r="K133" s="29">
        <v>3</v>
      </c>
      <c r="L133" s="29">
        <v>100</v>
      </c>
      <c r="M133" s="29">
        <v>117.666667</v>
      </c>
      <c r="N133" s="29">
        <v>300</v>
      </c>
      <c r="O133" s="29">
        <v>353</v>
      </c>
      <c r="P133" s="29">
        <v>57</v>
      </c>
      <c r="Q133" s="30">
        <v>353</v>
      </c>
    </row>
    <row r="134" spans="1:17" x14ac:dyDescent="0.3">
      <c r="A134" s="25">
        <v>58</v>
      </c>
      <c r="B134" s="49">
        <v>42450</v>
      </c>
      <c r="C134" s="26">
        <v>2016</v>
      </c>
      <c r="D134" s="26" t="s">
        <v>21</v>
      </c>
      <c r="E134" s="26">
        <v>19</v>
      </c>
      <c r="F134" s="26" t="s">
        <v>102</v>
      </c>
      <c r="G134" s="26" t="s">
        <v>93</v>
      </c>
      <c r="H134" s="26" t="s">
        <v>100</v>
      </c>
      <c r="I134" s="26" t="s">
        <v>97</v>
      </c>
      <c r="J134" s="26" t="s">
        <v>107</v>
      </c>
      <c r="K134" s="26">
        <v>1</v>
      </c>
      <c r="L134" s="26">
        <v>750</v>
      </c>
      <c r="M134" s="26">
        <v>985</v>
      </c>
      <c r="N134" s="26">
        <v>750</v>
      </c>
      <c r="O134" s="26">
        <v>985</v>
      </c>
      <c r="P134" s="26">
        <v>58</v>
      </c>
      <c r="Q134" s="27">
        <v>985</v>
      </c>
    </row>
    <row r="135" spans="1:17" x14ac:dyDescent="0.3">
      <c r="A135" s="28">
        <v>79</v>
      </c>
      <c r="B135" s="50">
        <v>42455</v>
      </c>
      <c r="C135" s="29">
        <v>2016</v>
      </c>
      <c r="D135" s="29" t="s">
        <v>21</v>
      </c>
      <c r="E135" s="29">
        <v>40</v>
      </c>
      <c r="F135" s="29" t="s">
        <v>102</v>
      </c>
      <c r="G135" s="29" t="s">
        <v>93</v>
      </c>
      <c r="H135" s="29" t="s">
        <v>105</v>
      </c>
      <c r="I135" s="29" t="s">
        <v>103</v>
      </c>
      <c r="J135" s="29" t="s">
        <v>104</v>
      </c>
      <c r="K135" s="29">
        <v>1</v>
      </c>
      <c r="L135" s="29">
        <v>769</v>
      </c>
      <c r="M135" s="29">
        <v>873</v>
      </c>
      <c r="N135" s="29">
        <v>769</v>
      </c>
      <c r="O135" s="29">
        <v>873</v>
      </c>
      <c r="P135" s="29">
        <v>79</v>
      </c>
      <c r="Q135" s="30">
        <v>873</v>
      </c>
    </row>
    <row r="136" spans="1:17" x14ac:dyDescent="0.3">
      <c r="A136" s="28">
        <v>3</v>
      </c>
      <c r="B136" s="50">
        <v>42441</v>
      </c>
      <c r="C136" s="29">
        <v>2016</v>
      </c>
      <c r="D136" s="29" t="s">
        <v>21</v>
      </c>
      <c r="E136" s="29">
        <v>29</v>
      </c>
      <c r="F136" s="29" t="s">
        <v>92</v>
      </c>
      <c r="G136" s="29" t="s">
        <v>93</v>
      </c>
      <c r="H136" s="29" t="s">
        <v>94</v>
      </c>
      <c r="I136" s="29" t="s">
        <v>95</v>
      </c>
      <c r="J136" s="29" t="s">
        <v>96</v>
      </c>
      <c r="K136" s="29">
        <v>2</v>
      </c>
      <c r="L136" s="29">
        <v>87.5</v>
      </c>
      <c r="M136" s="29">
        <v>116.5</v>
      </c>
      <c r="N136" s="29">
        <v>175</v>
      </c>
      <c r="O136" s="29">
        <v>233</v>
      </c>
      <c r="P136" s="29">
        <v>3</v>
      </c>
      <c r="Q136" s="30">
        <v>233</v>
      </c>
    </row>
    <row r="137" spans="1:17" x14ac:dyDescent="0.3">
      <c r="A137" s="25">
        <v>4</v>
      </c>
      <c r="B137" s="49">
        <v>42441</v>
      </c>
      <c r="C137" s="26">
        <v>2016</v>
      </c>
      <c r="D137" s="26" t="s">
        <v>21</v>
      </c>
      <c r="E137" s="26">
        <v>29</v>
      </c>
      <c r="F137" s="26" t="s">
        <v>92</v>
      </c>
      <c r="G137" s="26" t="s">
        <v>93</v>
      </c>
      <c r="H137" s="26" t="s">
        <v>94</v>
      </c>
      <c r="I137" s="26" t="s">
        <v>95</v>
      </c>
      <c r="J137" s="26" t="s">
        <v>96</v>
      </c>
      <c r="K137" s="26">
        <v>3</v>
      </c>
      <c r="L137" s="26">
        <v>35</v>
      </c>
      <c r="M137" s="26">
        <v>41.666666999999997</v>
      </c>
      <c r="N137" s="26">
        <v>105</v>
      </c>
      <c r="O137" s="26">
        <v>125</v>
      </c>
      <c r="P137" s="26">
        <v>4</v>
      </c>
      <c r="Q137" s="27">
        <v>125</v>
      </c>
    </row>
    <row r="138" spans="1:17" x14ac:dyDescent="0.3">
      <c r="A138" s="28">
        <v>103</v>
      </c>
      <c r="B138" s="50">
        <v>42451</v>
      </c>
      <c r="C138" s="29">
        <v>2016</v>
      </c>
      <c r="D138" s="29" t="s">
        <v>21</v>
      </c>
      <c r="E138" s="29">
        <v>19</v>
      </c>
      <c r="F138" s="29" t="s">
        <v>92</v>
      </c>
      <c r="G138" s="29" t="s">
        <v>93</v>
      </c>
      <c r="H138" s="29" t="s">
        <v>100</v>
      </c>
      <c r="I138" s="29" t="s">
        <v>95</v>
      </c>
      <c r="J138" s="29" t="s">
        <v>96</v>
      </c>
      <c r="K138" s="29">
        <v>1</v>
      </c>
      <c r="L138" s="29">
        <v>100</v>
      </c>
      <c r="M138" s="29">
        <v>113</v>
      </c>
      <c r="N138" s="29">
        <v>100</v>
      </c>
      <c r="O138" s="29">
        <v>113</v>
      </c>
      <c r="P138" s="29">
        <v>103</v>
      </c>
      <c r="Q138" s="30">
        <v>113</v>
      </c>
    </row>
    <row r="139" spans="1:17" x14ac:dyDescent="0.3">
      <c r="A139" s="25">
        <v>152</v>
      </c>
      <c r="B139" s="49">
        <v>42430</v>
      </c>
      <c r="C139" s="26">
        <v>2016</v>
      </c>
      <c r="D139" s="26" t="s">
        <v>21</v>
      </c>
      <c r="E139" s="26">
        <v>53</v>
      </c>
      <c r="F139" s="26" t="s">
        <v>92</v>
      </c>
      <c r="G139" s="26" t="s">
        <v>93</v>
      </c>
      <c r="H139" s="26" t="s">
        <v>94</v>
      </c>
      <c r="I139" s="26" t="s">
        <v>95</v>
      </c>
      <c r="J139" s="26" t="s">
        <v>96</v>
      </c>
      <c r="K139" s="26">
        <v>3</v>
      </c>
      <c r="L139" s="26">
        <v>20</v>
      </c>
      <c r="M139" s="26">
        <v>22</v>
      </c>
      <c r="N139" s="26">
        <v>60</v>
      </c>
      <c r="O139" s="26">
        <v>66</v>
      </c>
      <c r="P139" s="26">
        <v>152</v>
      </c>
      <c r="Q139" s="27">
        <v>66</v>
      </c>
    </row>
    <row r="140" spans="1:17" x14ac:dyDescent="0.3">
      <c r="A140" s="28">
        <v>153</v>
      </c>
      <c r="B140" s="50">
        <v>42430</v>
      </c>
      <c r="C140" s="29">
        <v>2016</v>
      </c>
      <c r="D140" s="29" t="s">
        <v>21</v>
      </c>
      <c r="E140" s="29">
        <v>53</v>
      </c>
      <c r="F140" s="29" t="s">
        <v>92</v>
      </c>
      <c r="G140" s="29" t="s">
        <v>93</v>
      </c>
      <c r="H140" s="29" t="s">
        <v>94</v>
      </c>
      <c r="I140" s="29" t="s">
        <v>95</v>
      </c>
      <c r="J140" s="29" t="s">
        <v>96</v>
      </c>
      <c r="K140" s="29">
        <v>2</v>
      </c>
      <c r="L140" s="29">
        <v>385</v>
      </c>
      <c r="M140" s="29">
        <v>495.5</v>
      </c>
      <c r="N140" s="29">
        <v>770</v>
      </c>
      <c r="O140" s="29">
        <v>991</v>
      </c>
      <c r="P140" s="29">
        <v>153</v>
      </c>
      <c r="Q140" s="30">
        <v>991</v>
      </c>
    </row>
    <row r="141" spans="1:17" x14ac:dyDescent="0.3">
      <c r="A141" s="25">
        <v>154</v>
      </c>
      <c r="B141" s="49">
        <v>42430</v>
      </c>
      <c r="C141" s="26">
        <v>2016</v>
      </c>
      <c r="D141" s="26" t="s">
        <v>21</v>
      </c>
      <c r="E141" s="26">
        <v>53</v>
      </c>
      <c r="F141" s="26" t="s">
        <v>92</v>
      </c>
      <c r="G141" s="26" t="s">
        <v>93</v>
      </c>
      <c r="H141" s="26" t="s">
        <v>94</v>
      </c>
      <c r="I141" s="26" t="s">
        <v>95</v>
      </c>
      <c r="J141" s="26" t="s">
        <v>96</v>
      </c>
      <c r="K141" s="26">
        <v>3</v>
      </c>
      <c r="L141" s="26">
        <v>5.33</v>
      </c>
      <c r="M141" s="26">
        <v>7.6666670000000003</v>
      </c>
      <c r="N141" s="26">
        <v>16</v>
      </c>
      <c r="O141" s="26">
        <v>23</v>
      </c>
      <c r="P141" s="26">
        <v>154</v>
      </c>
      <c r="Q141" s="27">
        <v>23</v>
      </c>
    </row>
    <row r="142" spans="1:17" x14ac:dyDescent="0.3">
      <c r="A142" s="28">
        <v>195</v>
      </c>
      <c r="B142" s="50">
        <v>42493</v>
      </c>
      <c r="C142" s="29">
        <v>2016</v>
      </c>
      <c r="D142" s="29" t="s">
        <v>23</v>
      </c>
      <c r="E142" s="29">
        <v>52</v>
      </c>
      <c r="F142" s="29" t="s">
        <v>92</v>
      </c>
      <c r="G142" s="29" t="s">
        <v>93</v>
      </c>
      <c r="H142" s="29" t="s">
        <v>100</v>
      </c>
      <c r="I142" s="29" t="s">
        <v>97</v>
      </c>
      <c r="J142" s="29" t="s">
        <v>111</v>
      </c>
      <c r="K142" s="29">
        <v>1</v>
      </c>
      <c r="L142" s="29">
        <v>144</v>
      </c>
      <c r="M142" s="29">
        <v>166</v>
      </c>
      <c r="N142" s="29">
        <v>144</v>
      </c>
      <c r="O142" s="29">
        <v>166</v>
      </c>
      <c r="P142" s="29">
        <v>195</v>
      </c>
      <c r="Q142" s="30">
        <v>166</v>
      </c>
    </row>
    <row r="143" spans="1:17" x14ac:dyDescent="0.3">
      <c r="A143" s="28">
        <v>197</v>
      </c>
      <c r="B143" s="50">
        <v>42499</v>
      </c>
      <c r="C143" s="29">
        <v>2016</v>
      </c>
      <c r="D143" s="29" t="s">
        <v>23</v>
      </c>
      <c r="E143" s="29">
        <v>52</v>
      </c>
      <c r="F143" s="29" t="s">
        <v>92</v>
      </c>
      <c r="G143" s="29" t="s">
        <v>93</v>
      </c>
      <c r="H143" s="29" t="s">
        <v>100</v>
      </c>
      <c r="I143" s="29" t="s">
        <v>97</v>
      </c>
      <c r="J143" s="29" t="s">
        <v>111</v>
      </c>
      <c r="K143" s="29">
        <v>2</v>
      </c>
      <c r="L143" s="29">
        <v>4.5</v>
      </c>
      <c r="M143" s="29">
        <v>5.5</v>
      </c>
      <c r="N143" s="29">
        <v>9</v>
      </c>
      <c r="O143" s="29">
        <v>11</v>
      </c>
      <c r="P143" s="29">
        <v>197</v>
      </c>
      <c r="Q143" s="30">
        <v>11</v>
      </c>
    </row>
    <row r="144" spans="1:17" x14ac:dyDescent="0.3">
      <c r="A144" s="25">
        <v>68</v>
      </c>
      <c r="B144" s="49">
        <v>42510</v>
      </c>
      <c r="C144" s="26">
        <v>2016</v>
      </c>
      <c r="D144" s="26" t="s">
        <v>23</v>
      </c>
      <c r="E144" s="26">
        <v>19</v>
      </c>
      <c r="F144" s="26" t="s">
        <v>92</v>
      </c>
      <c r="G144" s="26" t="s">
        <v>93</v>
      </c>
      <c r="H144" s="26" t="s">
        <v>100</v>
      </c>
      <c r="I144" s="26" t="s">
        <v>95</v>
      </c>
      <c r="J144" s="26" t="s">
        <v>99</v>
      </c>
      <c r="K144" s="26">
        <v>2</v>
      </c>
      <c r="L144" s="26">
        <v>52.5</v>
      </c>
      <c r="M144" s="26">
        <v>60</v>
      </c>
      <c r="N144" s="26">
        <v>105</v>
      </c>
      <c r="O144" s="26">
        <v>120</v>
      </c>
      <c r="P144" s="26">
        <v>68</v>
      </c>
      <c r="Q144" s="27">
        <v>120</v>
      </c>
    </row>
    <row r="145" spans="1:17" x14ac:dyDescent="0.3">
      <c r="A145" s="28">
        <v>59</v>
      </c>
      <c r="B145" s="50">
        <v>42496</v>
      </c>
      <c r="C145" s="29">
        <v>2016</v>
      </c>
      <c r="D145" s="29" t="s">
        <v>23</v>
      </c>
      <c r="E145" s="29">
        <v>19</v>
      </c>
      <c r="F145" s="29" t="s">
        <v>102</v>
      </c>
      <c r="G145" s="29" t="s">
        <v>93</v>
      </c>
      <c r="H145" s="29" t="s">
        <v>100</v>
      </c>
      <c r="I145" s="29" t="s">
        <v>97</v>
      </c>
      <c r="J145" s="29" t="s">
        <v>107</v>
      </c>
      <c r="K145" s="29">
        <v>3</v>
      </c>
      <c r="L145" s="29">
        <v>133.33000000000001</v>
      </c>
      <c r="M145" s="29">
        <v>164.33333300000001</v>
      </c>
      <c r="N145" s="29">
        <v>400</v>
      </c>
      <c r="O145" s="29">
        <v>493</v>
      </c>
      <c r="P145" s="29">
        <v>59</v>
      </c>
      <c r="Q145" s="30">
        <v>493</v>
      </c>
    </row>
    <row r="146" spans="1:17" x14ac:dyDescent="0.3">
      <c r="A146" s="28">
        <v>193</v>
      </c>
      <c r="B146" s="50">
        <v>42493</v>
      </c>
      <c r="C146" s="29">
        <v>2016</v>
      </c>
      <c r="D146" s="29" t="s">
        <v>23</v>
      </c>
      <c r="E146" s="29">
        <v>52</v>
      </c>
      <c r="F146" s="29" t="s">
        <v>92</v>
      </c>
      <c r="G146" s="29" t="s">
        <v>93</v>
      </c>
      <c r="H146" s="29" t="s">
        <v>100</v>
      </c>
      <c r="I146" s="29" t="s">
        <v>103</v>
      </c>
      <c r="J146" s="29" t="s">
        <v>104</v>
      </c>
      <c r="K146" s="29">
        <v>1</v>
      </c>
      <c r="L146" s="29">
        <v>769</v>
      </c>
      <c r="M146" s="29">
        <v>735</v>
      </c>
      <c r="N146" s="29">
        <v>769</v>
      </c>
      <c r="O146" s="29">
        <v>735</v>
      </c>
      <c r="P146" s="29">
        <v>193</v>
      </c>
      <c r="Q146" s="30">
        <v>735</v>
      </c>
    </row>
    <row r="147" spans="1:17" x14ac:dyDescent="0.3">
      <c r="A147" s="25">
        <v>194</v>
      </c>
      <c r="B147" s="49">
        <v>42493</v>
      </c>
      <c r="C147" s="26">
        <v>2016</v>
      </c>
      <c r="D147" s="26" t="s">
        <v>23</v>
      </c>
      <c r="E147" s="26">
        <v>52</v>
      </c>
      <c r="F147" s="26" t="s">
        <v>92</v>
      </c>
      <c r="G147" s="26" t="s">
        <v>93</v>
      </c>
      <c r="H147" s="26" t="s">
        <v>100</v>
      </c>
      <c r="I147" s="26" t="s">
        <v>103</v>
      </c>
      <c r="J147" s="26" t="s">
        <v>104</v>
      </c>
      <c r="K147" s="26">
        <v>1</v>
      </c>
      <c r="L147" s="26">
        <v>769</v>
      </c>
      <c r="M147" s="26">
        <v>777</v>
      </c>
      <c r="N147" s="26">
        <v>769</v>
      </c>
      <c r="O147" s="26">
        <v>777</v>
      </c>
      <c r="P147" s="26">
        <v>194</v>
      </c>
      <c r="Q147" s="27">
        <v>777</v>
      </c>
    </row>
    <row r="148" spans="1:17" x14ac:dyDescent="0.3">
      <c r="A148" s="25">
        <v>104</v>
      </c>
      <c r="B148" s="49">
        <v>42493</v>
      </c>
      <c r="C148" s="26">
        <v>2016</v>
      </c>
      <c r="D148" s="26" t="s">
        <v>23</v>
      </c>
      <c r="E148" s="26">
        <v>19</v>
      </c>
      <c r="F148" s="26" t="s">
        <v>92</v>
      </c>
      <c r="G148" s="26" t="s">
        <v>93</v>
      </c>
      <c r="H148" s="26" t="s">
        <v>100</v>
      </c>
      <c r="I148" s="26" t="s">
        <v>95</v>
      </c>
      <c r="J148" s="26" t="s">
        <v>96</v>
      </c>
      <c r="K148" s="26">
        <v>2</v>
      </c>
      <c r="L148" s="26">
        <v>24</v>
      </c>
      <c r="M148" s="26">
        <v>28</v>
      </c>
      <c r="N148" s="26">
        <v>48</v>
      </c>
      <c r="O148" s="26">
        <v>56</v>
      </c>
      <c r="P148" s="26">
        <v>104</v>
      </c>
      <c r="Q148" s="27">
        <v>56</v>
      </c>
    </row>
    <row r="149" spans="1:17" x14ac:dyDescent="0.3">
      <c r="A149" s="28">
        <v>105</v>
      </c>
      <c r="B149" s="50">
        <v>42510</v>
      </c>
      <c r="C149" s="29">
        <v>2016</v>
      </c>
      <c r="D149" s="29" t="s">
        <v>23</v>
      </c>
      <c r="E149" s="29">
        <v>19</v>
      </c>
      <c r="F149" s="29" t="s">
        <v>92</v>
      </c>
      <c r="G149" s="29" t="s">
        <v>93</v>
      </c>
      <c r="H149" s="29" t="s">
        <v>100</v>
      </c>
      <c r="I149" s="29" t="s">
        <v>95</v>
      </c>
      <c r="J149" s="29" t="s">
        <v>96</v>
      </c>
      <c r="K149" s="29">
        <v>2</v>
      </c>
      <c r="L149" s="29">
        <v>30</v>
      </c>
      <c r="M149" s="29">
        <v>35.5</v>
      </c>
      <c r="N149" s="29">
        <v>60</v>
      </c>
      <c r="O149" s="29">
        <v>71</v>
      </c>
      <c r="P149" s="29">
        <v>105</v>
      </c>
      <c r="Q149" s="30">
        <v>71</v>
      </c>
    </row>
    <row r="150" spans="1:17" x14ac:dyDescent="0.3">
      <c r="A150" s="28">
        <v>169</v>
      </c>
      <c r="B150" s="50">
        <v>42494</v>
      </c>
      <c r="C150" s="29">
        <v>2016</v>
      </c>
      <c r="D150" s="29" t="s">
        <v>23</v>
      </c>
      <c r="E150" s="29">
        <v>53</v>
      </c>
      <c r="F150" s="29" t="s">
        <v>92</v>
      </c>
      <c r="G150" s="29" t="s">
        <v>93</v>
      </c>
      <c r="H150" s="29" t="s">
        <v>100</v>
      </c>
      <c r="I150" s="29" t="s">
        <v>95</v>
      </c>
      <c r="J150" s="29" t="s">
        <v>96</v>
      </c>
      <c r="K150" s="29">
        <v>2</v>
      </c>
      <c r="L150" s="29">
        <v>42.5</v>
      </c>
      <c r="M150" s="29">
        <v>53.5</v>
      </c>
      <c r="N150" s="29">
        <v>85</v>
      </c>
      <c r="O150" s="29">
        <v>107</v>
      </c>
      <c r="P150" s="29">
        <v>169</v>
      </c>
      <c r="Q150" s="30">
        <v>107</v>
      </c>
    </row>
    <row r="151" spans="1:17" x14ac:dyDescent="0.3">
      <c r="A151" s="25">
        <v>170</v>
      </c>
      <c r="B151" s="49">
        <v>42494</v>
      </c>
      <c r="C151" s="26">
        <v>2016</v>
      </c>
      <c r="D151" s="26" t="s">
        <v>23</v>
      </c>
      <c r="E151" s="26">
        <v>53</v>
      </c>
      <c r="F151" s="26" t="s">
        <v>92</v>
      </c>
      <c r="G151" s="26" t="s">
        <v>93</v>
      </c>
      <c r="H151" s="26" t="s">
        <v>100</v>
      </c>
      <c r="I151" s="26" t="s">
        <v>95</v>
      </c>
      <c r="J151" s="26" t="s">
        <v>96</v>
      </c>
      <c r="K151" s="26">
        <v>3</v>
      </c>
      <c r="L151" s="26">
        <v>175</v>
      </c>
      <c r="M151" s="26">
        <v>208</v>
      </c>
      <c r="N151" s="26">
        <v>525</v>
      </c>
      <c r="O151" s="26">
        <v>624</v>
      </c>
      <c r="P151" s="26">
        <v>170</v>
      </c>
      <c r="Q151" s="27">
        <v>624</v>
      </c>
    </row>
    <row r="152" spans="1:17" x14ac:dyDescent="0.3">
      <c r="A152" s="28">
        <v>171</v>
      </c>
      <c r="B152" s="50">
        <v>42519</v>
      </c>
      <c r="C152" s="29">
        <v>2016</v>
      </c>
      <c r="D152" s="29" t="s">
        <v>23</v>
      </c>
      <c r="E152" s="29">
        <v>53</v>
      </c>
      <c r="F152" s="29" t="s">
        <v>92</v>
      </c>
      <c r="G152" s="29" t="s">
        <v>93</v>
      </c>
      <c r="H152" s="29" t="s">
        <v>100</v>
      </c>
      <c r="I152" s="29" t="s">
        <v>95</v>
      </c>
      <c r="J152" s="29" t="s">
        <v>96</v>
      </c>
      <c r="K152" s="29">
        <v>1</v>
      </c>
      <c r="L152" s="29">
        <v>315</v>
      </c>
      <c r="M152" s="29">
        <v>390</v>
      </c>
      <c r="N152" s="29">
        <v>315</v>
      </c>
      <c r="O152" s="29">
        <v>390</v>
      </c>
      <c r="P152" s="29">
        <v>171</v>
      </c>
      <c r="Q152" s="30">
        <v>390</v>
      </c>
    </row>
    <row r="153" spans="1:17" x14ac:dyDescent="0.3">
      <c r="A153" s="25">
        <v>80</v>
      </c>
      <c r="B153" s="49">
        <v>42514</v>
      </c>
      <c r="C153" s="26">
        <v>2016</v>
      </c>
      <c r="D153" s="26" t="s">
        <v>23</v>
      </c>
      <c r="E153" s="26">
        <v>40</v>
      </c>
      <c r="F153" s="26" t="s">
        <v>102</v>
      </c>
      <c r="G153" s="26" t="s">
        <v>93</v>
      </c>
      <c r="H153" s="26" t="s">
        <v>105</v>
      </c>
      <c r="I153" s="26" t="s">
        <v>103</v>
      </c>
      <c r="J153" s="26" t="s">
        <v>112</v>
      </c>
      <c r="K153" s="26">
        <v>3</v>
      </c>
      <c r="L153" s="26">
        <v>247.33</v>
      </c>
      <c r="M153" s="26">
        <v>250.33333300000001</v>
      </c>
      <c r="N153" s="26">
        <v>742</v>
      </c>
      <c r="O153" s="26">
        <v>751</v>
      </c>
      <c r="P153" s="26">
        <v>80</v>
      </c>
      <c r="Q153" s="27">
        <v>751</v>
      </c>
    </row>
    <row r="154" spans="1:17" x14ac:dyDescent="0.3">
      <c r="A154" s="25">
        <v>196</v>
      </c>
      <c r="B154" s="49">
        <v>42499</v>
      </c>
      <c r="C154" s="26">
        <v>2016</v>
      </c>
      <c r="D154" s="26" t="s">
        <v>23</v>
      </c>
      <c r="E154" s="26">
        <v>52</v>
      </c>
      <c r="F154" s="26" t="s">
        <v>92</v>
      </c>
      <c r="G154" s="26" t="s">
        <v>93</v>
      </c>
      <c r="H154" s="26" t="s">
        <v>100</v>
      </c>
      <c r="I154" s="26" t="s">
        <v>103</v>
      </c>
      <c r="J154" s="26" t="s">
        <v>112</v>
      </c>
      <c r="K154" s="26">
        <v>1</v>
      </c>
      <c r="L154" s="26">
        <v>742</v>
      </c>
      <c r="M154" s="26">
        <v>774</v>
      </c>
      <c r="N154" s="26">
        <v>742</v>
      </c>
      <c r="O154" s="26">
        <v>774</v>
      </c>
      <c r="P154" s="26">
        <v>196</v>
      </c>
      <c r="Q154" s="27">
        <v>774</v>
      </c>
    </row>
    <row r="155" spans="1:17" x14ac:dyDescent="0.3">
      <c r="A155" s="28">
        <v>141</v>
      </c>
      <c r="B155" s="50">
        <v>42503</v>
      </c>
      <c r="C155" s="29">
        <v>2016</v>
      </c>
      <c r="D155" s="29" t="s">
        <v>23</v>
      </c>
      <c r="E155" s="29">
        <v>24</v>
      </c>
      <c r="F155" s="29" t="s">
        <v>92</v>
      </c>
      <c r="G155" s="29" t="s">
        <v>93</v>
      </c>
      <c r="H155" s="29" t="s">
        <v>100</v>
      </c>
      <c r="I155" s="29" t="s">
        <v>97</v>
      </c>
      <c r="J155" s="29" t="s">
        <v>114</v>
      </c>
      <c r="K155" s="29">
        <v>1</v>
      </c>
      <c r="L155" s="29">
        <v>191</v>
      </c>
      <c r="M155" s="29">
        <v>237</v>
      </c>
      <c r="N155" s="29">
        <v>191</v>
      </c>
      <c r="O155" s="29">
        <v>237</v>
      </c>
      <c r="P155" s="29">
        <v>141</v>
      </c>
      <c r="Q155" s="30">
        <v>237</v>
      </c>
    </row>
    <row r="156" spans="1:17" x14ac:dyDescent="0.3">
      <c r="A156" s="28">
        <v>31</v>
      </c>
      <c r="B156" s="50">
        <v>42309</v>
      </c>
      <c r="C156" s="29">
        <v>2015</v>
      </c>
      <c r="D156" s="29" t="s">
        <v>29</v>
      </c>
      <c r="E156" s="29">
        <v>29</v>
      </c>
      <c r="F156" s="29" t="s">
        <v>92</v>
      </c>
      <c r="G156" s="29" t="s">
        <v>93</v>
      </c>
      <c r="H156" s="29" t="s">
        <v>94</v>
      </c>
      <c r="I156" s="29" t="s">
        <v>95</v>
      </c>
      <c r="J156" s="29" t="s">
        <v>99</v>
      </c>
      <c r="K156" s="29">
        <v>3</v>
      </c>
      <c r="L156" s="29">
        <v>151.66999999999999</v>
      </c>
      <c r="M156" s="29">
        <v>170</v>
      </c>
      <c r="N156" s="29">
        <v>455</v>
      </c>
      <c r="O156" s="29">
        <v>510</v>
      </c>
      <c r="P156" s="29">
        <v>31</v>
      </c>
      <c r="Q156" s="30">
        <v>510</v>
      </c>
    </row>
    <row r="157" spans="1:17" x14ac:dyDescent="0.3">
      <c r="A157" s="28">
        <v>123</v>
      </c>
      <c r="B157" s="50">
        <v>42325</v>
      </c>
      <c r="C157" s="29">
        <v>2015</v>
      </c>
      <c r="D157" s="29" t="s">
        <v>29</v>
      </c>
      <c r="E157" s="29">
        <v>20</v>
      </c>
      <c r="F157" s="29" t="s">
        <v>92</v>
      </c>
      <c r="G157" s="29" t="s">
        <v>93</v>
      </c>
      <c r="H157" s="29" t="s">
        <v>100</v>
      </c>
      <c r="I157" s="29" t="s">
        <v>95</v>
      </c>
      <c r="J157" s="29" t="s">
        <v>99</v>
      </c>
      <c r="K157" s="29">
        <v>3</v>
      </c>
      <c r="L157" s="29">
        <v>35</v>
      </c>
      <c r="M157" s="29">
        <v>37.666666999999997</v>
      </c>
      <c r="N157" s="29">
        <v>105</v>
      </c>
      <c r="O157" s="29">
        <v>113</v>
      </c>
      <c r="P157" s="29">
        <v>123</v>
      </c>
      <c r="Q157" s="30">
        <v>113</v>
      </c>
    </row>
    <row r="158" spans="1:17" x14ac:dyDescent="0.3">
      <c r="A158" s="28">
        <v>147</v>
      </c>
      <c r="B158" s="50">
        <v>42313</v>
      </c>
      <c r="C158" s="29">
        <v>2015</v>
      </c>
      <c r="D158" s="29" t="s">
        <v>29</v>
      </c>
      <c r="E158" s="29">
        <v>30</v>
      </c>
      <c r="F158" s="29" t="s">
        <v>102</v>
      </c>
      <c r="G158" s="29" t="s">
        <v>93</v>
      </c>
      <c r="H158" s="29" t="s">
        <v>100</v>
      </c>
      <c r="I158" s="29" t="s">
        <v>95</v>
      </c>
      <c r="J158" s="29" t="s">
        <v>106</v>
      </c>
      <c r="K158" s="29">
        <v>2</v>
      </c>
      <c r="L158" s="29">
        <v>55</v>
      </c>
      <c r="M158" s="29">
        <v>63.5</v>
      </c>
      <c r="N158" s="29">
        <v>110</v>
      </c>
      <c r="O158" s="29">
        <v>127</v>
      </c>
      <c r="P158" s="29">
        <v>147</v>
      </c>
      <c r="Q158" s="30">
        <v>127</v>
      </c>
    </row>
    <row r="159" spans="1:17" x14ac:dyDescent="0.3">
      <c r="A159" s="28">
        <v>189</v>
      </c>
      <c r="B159" s="50">
        <v>42318</v>
      </c>
      <c r="C159" s="29">
        <v>2015</v>
      </c>
      <c r="D159" s="29" t="s">
        <v>29</v>
      </c>
      <c r="E159" s="29">
        <v>53</v>
      </c>
      <c r="F159" s="29" t="s">
        <v>102</v>
      </c>
      <c r="G159" s="29" t="s">
        <v>93</v>
      </c>
      <c r="H159" s="29" t="s">
        <v>94</v>
      </c>
      <c r="I159" s="29" t="s">
        <v>103</v>
      </c>
      <c r="J159" s="29" t="s">
        <v>104</v>
      </c>
      <c r="K159" s="29">
        <v>3</v>
      </c>
      <c r="L159" s="29">
        <v>765</v>
      </c>
      <c r="M159" s="29">
        <v>744.33333300000004</v>
      </c>
      <c r="N159" s="29">
        <v>2295</v>
      </c>
      <c r="O159" s="29">
        <v>2233</v>
      </c>
      <c r="P159" s="29">
        <v>189</v>
      </c>
      <c r="Q159" s="30">
        <v>2233</v>
      </c>
    </row>
    <row r="160" spans="1:17" x14ac:dyDescent="0.3">
      <c r="A160" s="25">
        <v>190</v>
      </c>
      <c r="B160" s="49">
        <v>42337</v>
      </c>
      <c r="C160" s="26">
        <v>2015</v>
      </c>
      <c r="D160" s="26" t="s">
        <v>29</v>
      </c>
      <c r="E160" s="26">
        <v>53</v>
      </c>
      <c r="F160" s="26" t="s">
        <v>102</v>
      </c>
      <c r="G160" s="26" t="s">
        <v>93</v>
      </c>
      <c r="H160" s="26" t="s">
        <v>94</v>
      </c>
      <c r="I160" s="26" t="s">
        <v>103</v>
      </c>
      <c r="J160" s="26" t="s">
        <v>104</v>
      </c>
      <c r="K160" s="26">
        <v>3</v>
      </c>
      <c r="L160" s="26">
        <v>773.33</v>
      </c>
      <c r="M160" s="26">
        <v>773.33333300000004</v>
      </c>
      <c r="N160" s="26">
        <v>2320</v>
      </c>
      <c r="O160" s="26">
        <v>2320</v>
      </c>
      <c r="P160" s="26">
        <v>190</v>
      </c>
      <c r="Q160" s="27">
        <v>2320</v>
      </c>
    </row>
    <row r="161" spans="1:17" x14ac:dyDescent="0.3">
      <c r="A161" s="28">
        <v>29</v>
      </c>
      <c r="B161" s="50">
        <v>42309</v>
      </c>
      <c r="C161" s="29">
        <v>2015</v>
      </c>
      <c r="D161" s="29" t="s">
        <v>29</v>
      </c>
      <c r="E161" s="29">
        <v>29</v>
      </c>
      <c r="F161" s="29" t="s">
        <v>92</v>
      </c>
      <c r="G161" s="29" t="s">
        <v>93</v>
      </c>
      <c r="H161" s="29" t="s">
        <v>94</v>
      </c>
      <c r="I161" s="29" t="s">
        <v>95</v>
      </c>
      <c r="J161" s="29" t="s">
        <v>96</v>
      </c>
      <c r="K161" s="29">
        <v>2</v>
      </c>
      <c r="L161" s="29">
        <v>192.5</v>
      </c>
      <c r="M161" s="29">
        <v>213.5</v>
      </c>
      <c r="N161" s="29">
        <v>385</v>
      </c>
      <c r="O161" s="29">
        <v>427</v>
      </c>
      <c r="P161" s="29">
        <v>29</v>
      </c>
      <c r="Q161" s="30">
        <v>427</v>
      </c>
    </row>
    <row r="162" spans="1:17" x14ac:dyDescent="0.3">
      <c r="A162" s="25">
        <v>30</v>
      </c>
      <c r="B162" s="49">
        <v>42309</v>
      </c>
      <c r="C162" s="26">
        <v>2015</v>
      </c>
      <c r="D162" s="26" t="s">
        <v>29</v>
      </c>
      <c r="E162" s="26">
        <v>29</v>
      </c>
      <c r="F162" s="26" t="s">
        <v>92</v>
      </c>
      <c r="G162" s="26" t="s">
        <v>93</v>
      </c>
      <c r="H162" s="26" t="s">
        <v>94</v>
      </c>
      <c r="I162" s="26" t="s">
        <v>95</v>
      </c>
      <c r="J162" s="26" t="s">
        <v>96</v>
      </c>
      <c r="K162" s="26">
        <v>3</v>
      </c>
      <c r="L162" s="26">
        <v>38.33</v>
      </c>
      <c r="M162" s="26">
        <v>43.333333000000003</v>
      </c>
      <c r="N162" s="26">
        <v>115</v>
      </c>
      <c r="O162" s="26">
        <v>130</v>
      </c>
      <c r="P162" s="26">
        <v>30</v>
      </c>
      <c r="Q162" s="27">
        <v>130</v>
      </c>
    </row>
    <row r="163" spans="1:17" x14ac:dyDescent="0.3">
      <c r="A163" s="25">
        <v>32</v>
      </c>
      <c r="B163" s="49">
        <v>42323</v>
      </c>
      <c r="C163" s="26">
        <v>2015</v>
      </c>
      <c r="D163" s="26" t="s">
        <v>29</v>
      </c>
      <c r="E163" s="26">
        <v>29</v>
      </c>
      <c r="F163" s="26" t="s">
        <v>92</v>
      </c>
      <c r="G163" s="26" t="s">
        <v>93</v>
      </c>
      <c r="H163" s="26" t="s">
        <v>94</v>
      </c>
      <c r="I163" s="26" t="s">
        <v>95</v>
      </c>
      <c r="J163" s="26" t="s">
        <v>96</v>
      </c>
      <c r="K163" s="26">
        <v>1</v>
      </c>
      <c r="L163" s="26">
        <v>56</v>
      </c>
      <c r="M163" s="26">
        <v>65</v>
      </c>
      <c r="N163" s="26">
        <v>56</v>
      </c>
      <c r="O163" s="26">
        <v>65</v>
      </c>
      <c r="P163" s="26">
        <v>32</v>
      </c>
      <c r="Q163" s="27">
        <v>65</v>
      </c>
    </row>
    <row r="164" spans="1:17" x14ac:dyDescent="0.3">
      <c r="A164" s="28">
        <v>33</v>
      </c>
      <c r="B164" s="50">
        <v>42323</v>
      </c>
      <c r="C164" s="29">
        <v>2015</v>
      </c>
      <c r="D164" s="29" t="s">
        <v>29</v>
      </c>
      <c r="E164" s="29">
        <v>29</v>
      </c>
      <c r="F164" s="29" t="s">
        <v>92</v>
      </c>
      <c r="G164" s="29" t="s">
        <v>93</v>
      </c>
      <c r="H164" s="29" t="s">
        <v>94</v>
      </c>
      <c r="I164" s="29" t="s">
        <v>95</v>
      </c>
      <c r="J164" s="29" t="s">
        <v>96</v>
      </c>
      <c r="K164" s="29">
        <v>3</v>
      </c>
      <c r="L164" s="29">
        <v>108.67</v>
      </c>
      <c r="M164" s="29">
        <v>123.666667</v>
      </c>
      <c r="N164" s="29">
        <v>326</v>
      </c>
      <c r="O164" s="29">
        <v>371</v>
      </c>
      <c r="P164" s="29">
        <v>33</v>
      </c>
      <c r="Q164" s="30">
        <v>371</v>
      </c>
    </row>
    <row r="165" spans="1:17" x14ac:dyDescent="0.3">
      <c r="A165" s="25">
        <v>34</v>
      </c>
      <c r="B165" s="49">
        <v>42323</v>
      </c>
      <c r="C165" s="26">
        <v>2015</v>
      </c>
      <c r="D165" s="26" t="s">
        <v>29</v>
      </c>
      <c r="E165" s="26">
        <v>29</v>
      </c>
      <c r="F165" s="26" t="s">
        <v>92</v>
      </c>
      <c r="G165" s="26" t="s">
        <v>93</v>
      </c>
      <c r="H165" s="26" t="s">
        <v>94</v>
      </c>
      <c r="I165" s="26" t="s">
        <v>95</v>
      </c>
      <c r="J165" s="26" t="s">
        <v>96</v>
      </c>
      <c r="K165" s="26">
        <v>3</v>
      </c>
      <c r="L165" s="26">
        <v>14.67</v>
      </c>
      <c r="M165" s="26">
        <v>15</v>
      </c>
      <c r="N165" s="26">
        <v>44</v>
      </c>
      <c r="O165" s="26">
        <v>45</v>
      </c>
      <c r="P165" s="26">
        <v>34</v>
      </c>
      <c r="Q165" s="27">
        <v>45</v>
      </c>
    </row>
    <row r="166" spans="1:17" x14ac:dyDescent="0.3">
      <c r="A166" s="25">
        <v>176</v>
      </c>
      <c r="B166" s="49">
        <v>42309</v>
      </c>
      <c r="C166" s="26">
        <v>2015</v>
      </c>
      <c r="D166" s="26" t="s">
        <v>29</v>
      </c>
      <c r="E166" s="26">
        <v>53</v>
      </c>
      <c r="F166" s="26" t="s">
        <v>92</v>
      </c>
      <c r="G166" s="26" t="s">
        <v>93</v>
      </c>
      <c r="H166" s="26" t="s">
        <v>100</v>
      </c>
      <c r="I166" s="26" t="s">
        <v>95</v>
      </c>
      <c r="J166" s="26" t="s">
        <v>96</v>
      </c>
      <c r="K166" s="26">
        <v>1</v>
      </c>
      <c r="L166" s="26">
        <v>32</v>
      </c>
      <c r="M166" s="26">
        <v>35</v>
      </c>
      <c r="N166" s="26">
        <v>32</v>
      </c>
      <c r="O166" s="26">
        <v>35</v>
      </c>
      <c r="P166" s="26">
        <v>176</v>
      </c>
      <c r="Q166" s="27">
        <v>35</v>
      </c>
    </row>
    <row r="167" spans="1:17" x14ac:dyDescent="0.3">
      <c r="A167" s="28">
        <v>177</v>
      </c>
      <c r="B167" s="50">
        <v>42309</v>
      </c>
      <c r="C167" s="29">
        <v>2015</v>
      </c>
      <c r="D167" s="29" t="s">
        <v>29</v>
      </c>
      <c r="E167" s="29">
        <v>53</v>
      </c>
      <c r="F167" s="29" t="s">
        <v>92</v>
      </c>
      <c r="G167" s="29" t="s">
        <v>93</v>
      </c>
      <c r="H167" s="29" t="s">
        <v>100</v>
      </c>
      <c r="I167" s="29" t="s">
        <v>95</v>
      </c>
      <c r="J167" s="29" t="s">
        <v>96</v>
      </c>
      <c r="K167" s="29">
        <v>3</v>
      </c>
      <c r="L167" s="29">
        <v>21.33</v>
      </c>
      <c r="M167" s="29">
        <v>24</v>
      </c>
      <c r="N167" s="29">
        <v>64</v>
      </c>
      <c r="O167" s="29">
        <v>72</v>
      </c>
      <c r="P167" s="29">
        <v>177</v>
      </c>
      <c r="Q167" s="30">
        <v>72</v>
      </c>
    </row>
    <row r="168" spans="1:17" x14ac:dyDescent="0.3">
      <c r="A168" s="28">
        <v>143</v>
      </c>
      <c r="B168" s="50">
        <v>42334</v>
      </c>
      <c r="C168" s="29">
        <v>2015</v>
      </c>
      <c r="D168" s="29" t="s">
        <v>29</v>
      </c>
      <c r="E168" s="29">
        <v>24</v>
      </c>
      <c r="F168" s="29" t="s">
        <v>92</v>
      </c>
      <c r="G168" s="29" t="s">
        <v>93</v>
      </c>
      <c r="H168" s="29" t="s">
        <v>100</v>
      </c>
      <c r="I168" s="29" t="s">
        <v>97</v>
      </c>
      <c r="J168" s="29" t="s">
        <v>114</v>
      </c>
      <c r="K168" s="29">
        <v>3</v>
      </c>
      <c r="L168" s="29">
        <v>508</v>
      </c>
      <c r="M168" s="29">
        <v>575</v>
      </c>
      <c r="N168" s="29">
        <v>1524</v>
      </c>
      <c r="O168" s="29">
        <v>1725</v>
      </c>
      <c r="P168" s="29">
        <v>143</v>
      </c>
      <c r="Q168" s="30">
        <v>1725</v>
      </c>
    </row>
    <row r="169" spans="1:17" x14ac:dyDescent="0.3">
      <c r="A169" s="25">
        <v>48</v>
      </c>
      <c r="B169" s="49">
        <v>42287</v>
      </c>
      <c r="C169" s="26">
        <v>2015</v>
      </c>
      <c r="D169" s="26" t="s">
        <v>28</v>
      </c>
      <c r="E169" s="26">
        <v>18</v>
      </c>
      <c r="F169" s="26" t="s">
        <v>92</v>
      </c>
      <c r="G169" s="26" t="s">
        <v>93</v>
      </c>
      <c r="H169" s="26" t="s">
        <v>100</v>
      </c>
      <c r="I169" s="26" t="s">
        <v>95</v>
      </c>
      <c r="J169" s="26" t="s">
        <v>101</v>
      </c>
      <c r="K169" s="26">
        <v>3</v>
      </c>
      <c r="L169" s="26">
        <v>159</v>
      </c>
      <c r="M169" s="26">
        <v>170.66666699999999</v>
      </c>
      <c r="N169" s="26">
        <v>477</v>
      </c>
      <c r="O169" s="26">
        <v>512</v>
      </c>
      <c r="P169" s="26">
        <v>48</v>
      </c>
      <c r="Q169" s="27">
        <v>512</v>
      </c>
    </row>
    <row r="170" spans="1:17" x14ac:dyDescent="0.3">
      <c r="A170" s="28">
        <v>97</v>
      </c>
      <c r="B170" s="50">
        <v>42299</v>
      </c>
      <c r="C170" s="29">
        <v>2015</v>
      </c>
      <c r="D170" s="29" t="s">
        <v>28</v>
      </c>
      <c r="E170" s="29">
        <v>22</v>
      </c>
      <c r="F170" s="29" t="s">
        <v>92</v>
      </c>
      <c r="G170" s="29" t="s">
        <v>93</v>
      </c>
      <c r="H170" s="29" t="s">
        <v>94</v>
      </c>
      <c r="I170" s="29" t="s">
        <v>95</v>
      </c>
      <c r="J170" s="29" t="s">
        <v>113</v>
      </c>
      <c r="K170" s="29">
        <v>1</v>
      </c>
      <c r="L170" s="29">
        <v>189</v>
      </c>
      <c r="M170" s="29">
        <v>179</v>
      </c>
      <c r="N170" s="29">
        <v>189</v>
      </c>
      <c r="O170" s="29">
        <v>179</v>
      </c>
      <c r="P170" s="29">
        <v>97</v>
      </c>
      <c r="Q170" s="30">
        <v>179</v>
      </c>
    </row>
    <row r="171" spans="1:17" x14ac:dyDescent="0.3">
      <c r="A171" s="25">
        <v>98</v>
      </c>
      <c r="B171" s="49">
        <v>42299</v>
      </c>
      <c r="C171" s="26">
        <v>2015</v>
      </c>
      <c r="D171" s="26" t="s">
        <v>28</v>
      </c>
      <c r="E171" s="26">
        <v>22</v>
      </c>
      <c r="F171" s="26" t="s">
        <v>92</v>
      </c>
      <c r="G171" s="26" t="s">
        <v>93</v>
      </c>
      <c r="H171" s="26" t="s">
        <v>94</v>
      </c>
      <c r="I171" s="26" t="s">
        <v>95</v>
      </c>
      <c r="J171" s="26" t="s">
        <v>113</v>
      </c>
      <c r="K171" s="26">
        <v>3</v>
      </c>
      <c r="L171" s="26">
        <v>6.67</v>
      </c>
      <c r="M171" s="26">
        <v>7</v>
      </c>
      <c r="N171" s="26">
        <v>20</v>
      </c>
      <c r="O171" s="26">
        <v>21</v>
      </c>
      <c r="P171" s="26">
        <v>98</v>
      </c>
      <c r="Q171" s="27">
        <v>21</v>
      </c>
    </row>
    <row r="172" spans="1:17" x14ac:dyDescent="0.3">
      <c r="A172" s="25">
        <v>22</v>
      </c>
      <c r="B172" s="49">
        <v>42284</v>
      </c>
      <c r="C172" s="26">
        <v>2015</v>
      </c>
      <c r="D172" s="26" t="s">
        <v>28</v>
      </c>
      <c r="E172" s="26">
        <v>29</v>
      </c>
      <c r="F172" s="26" t="s">
        <v>92</v>
      </c>
      <c r="G172" s="26" t="s">
        <v>93</v>
      </c>
      <c r="H172" s="26" t="s">
        <v>94</v>
      </c>
      <c r="I172" s="26" t="s">
        <v>95</v>
      </c>
      <c r="J172" s="26" t="s">
        <v>99</v>
      </c>
      <c r="K172" s="26">
        <v>2</v>
      </c>
      <c r="L172" s="26">
        <v>17.5</v>
      </c>
      <c r="M172" s="26">
        <v>18</v>
      </c>
      <c r="N172" s="26">
        <v>35</v>
      </c>
      <c r="O172" s="26">
        <v>36</v>
      </c>
      <c r="P172" s="26">
        <v>22</v>
      </c>
      <c r="Q172" s="27">
        <v>36</v>
      </c>
    </row>
    <row r="173" spans="1:17" x14ac:dyDescent="0.3">
      <c r="A173" s="25">
        <v>28</v>
      </c>
      <c r="B173" s="49">
        <v>42297</v>
      </c>
      <c r="C173" s="26">
        <v>2015</v>
      </c>
      <c r="D173" s="26" t="s">
        <v>28</v>
      </c>
      <c r="E173" s="26">
        <v>29</v>
      </c>
      <c r="F173" s="26" t="s">
        <v>92</v>
      </c>
      <c r="G173" s="26" t="s">
        <v>93</v>
      </c>
      <c r="H173" s="26" t="s">
        <v>94</v>
      </c>
      <c r="I173" s="26" t="s">
        <v>95</v>
      </c>
      <c r="J173" s="26" t="s">
        <v>99</v>
      </c>
      <c r="K173" s="26">
        <v>1</v>
      </c>
      <c r="L173" s="26">
        <v>140</v>
      </c>
      <c r="M173" s="26">
        <v>143</v>
      </c>
      <c r="N173" s="26">
        <v>140</v>
      </c>
      <c r="O173" s="26">
        <v>143</v>
      </c>
      <c r="P173" s="26">
        <v>28</v>
      </c>
      <c r="Q173" s="27">
        <v>143</v>
      </c>
    </row>
    <row r="174" spans="1:17" x14ac:dyDescent="0.3">
      <c r="A174" s="28">
        <v>135</v>
      </c>
      <c r="B174" s="50">
        <v>42298</v>
      </c>
      <c r="C174" s="29">
        <v>2015</v>
      </c>
      <c r="D174" s="29" t="s">
        <v>28</v>
      </c>
      <c r="E174" s="29">
        <v>21</v>
      </c>
      <c r="F174" s="29" t="s">
        <v>92</v>
      </c>
      <c r="G174" s="29" t="s">
        <v>93</v>
      </c>
      <c r="H174" s="29" t="s">
        <v>100</v>
      </c>
      <c r="I174" s="29" t="s">
        <v>95</v>
      </c>
      <c r="J174" s="29" t="s">
        <v>106</v>
      </c>
      <c r="K174" s="29">
        <v>3</v>
      </c>
      <c r="L174" s="29">
        <v>238.33</v>
      </c>
      <c r="M174" s="29">
        <v>268</v>
      </c>
      <c r="N174" s="29">
        <v>715</v>
      </c>
      <c r="O174" s="29">
        <v>804</v>
      </c>
      <c r="P174" s="29">
        <v>135</v>
      </c>
      <c r="Q174" s="30">
        <v>804</v>
      </c>
    </row>
    <row r="175" spans="1:17" x14ac:dyDescent="0.3">
      <c r="A175" s="25">
        <v>52</v>
      </c>
      <c r="B175" s="49">
        <v>42297</v>
      </c>
      <c r="C175" s="26">
        <v>2015</v>
      </c>
      <c r="D175" s="26" t="s">
        <v>28</v>
      </c>
      <c r="E175" s="26">
        <v>18</v>
      </c>
      <c r="F175" s="26" t="s">
        <v>102</v>
      </c>
      <c r="G175" s="26" t="s">
        <v>93</v>
      </c>
      <c r="H175" s="26" t="s">
        <v>100</v>
      </c>
      <c r="I175" s="26" t="s">
        <v>103</v>
      </c>
      <c r="J175" s="26" t="s">
        <v>104</v>
      </c>
      <c r="K175" s="26">
        <v>2</v>
      </c>
      <c r="L175" s="26">
        <v>1160</v>
      </c>
      <c r="M175" s="26">
        <v>1005</v>
      </c>
      <c r="N175" s="26">
        <v>2320</v>
      </c>
      <c r="O175" s="26">
        <v>2010</v>
      </c>
      <c r="P175" s="26">
        <v>52</v>
      </c>
      <c r="Q175" s="27">
        <v>2010</v>
      </c>
    </row>
    <row r="176" spans="1:17" x14ac:dyDescent="0.3">
      <c r="A176" s="25">
        <v>132</v>
      </c>
      <c r="B176" s="49">
        <v>42285</v>
      </c>
      <c r="C176" s="26">
        <v>2015</v>
      </c>
      <c r="D176" s="26" t="s">
        <v>28</v>
      </c>
      <c r="E176" s="26">
        <v>21</v>
      </c>
      <c r="F176" s="26" t="s">
        <v>92</v>
      </c>
      <c r="G176" s="26" t="s">
        <v>93</v>
      </c>
      <c r="H176" s="26" t="s">
        <v>105</v>
      </c>
      <c r="I176" s="26" t="s">
        <v>103</v>
      </c>
      <c r="J176" s="26" t="s">
        <v>104</v>
      </c>
      <c r="K176" s="26">
        <v>3</v>
      </c>
      <c r="L176" s="26">
        <v>256.33</v>
      </c>
      <c r="M176" s="26">
        <v>256.33333299999998</v>
      </c>
      <c r="N176" s="26">
        <v>769</v>
      </c>
      <c r="O176" s="26">
        <v>769</v>
      </c>
      <c r="P176" s="26">
        <v>132</v>
      </c>
      <c r="Q176" s="27">
        <v>769</v>
      </c>
    </row>
    <row r="177" spans="1:17" x14ac:dyDescent="0.3">
      <c r="A177" s="25">
        <v>200</v>
      </c>
      <c r="B177" s="49">
        <v>42290</v>
      </c>
      <c r="C177" s="26">
        <v>2015</v>
      </c>
      <c r="D177" s="26" t="s">
        <v>28</v>
      </c>
      <c r="E177" s="26">
        <v>52</v>
      </c>
      <c r="F177" s="26" t="s">
        <v>92</v>
      </c>
      <c r="G177" s="26" t="s">
        <v>93</v>
      </c>
      <c r="H177" s="26" t="s">
        <v>100</v>
      </c>
      <c r="I177" s="26" t="s">
        <v>103</v>
      </c>
      <c r="J177" s="26" t="s">
        <v>104</v>
      </c>
      <c r="K177" s="26">
        <v>2</v>
      </c>
      <c r="L177" s="26">
        <v>1147.5</v>
      </c>
      <c r="M177" s="26">
        <v>1169.5</v>
      </c>
      <c r="N177" s="26">
        <v>2295</v>
      </c>
      <c r="O177" s="26">
        <v>2339</v>
      </c>
      <c r="P177" s="26">
        <v>200</v>
      </c>
      <c r="Q177" s="27">
        <v>2339</v>
      </c>
    </row>
    <row r="178" spans="1:17" x14ac:dyDescent="0.3">
      <c r="A178" s="25">
        <v>72</v>
      </c>
      <c r="B178" s="49">
        <v>42282</v>
      </c>
      <c r="C178" s="26">
        <v>2015</v>
      </c>
      <c r="D178" s="26" t="s">
        <v>28</v>
      </c>
      <c r="E178" s="26">
        <v>20</v>
      </c>
      <c r="F178" s="26" t="s">
        <v>102</v>
      </c>
      <c r="G178" s="26" t="s">
        <v>93</v>
      </c>
      <c r="H178" s="26" t="s">
        <v>94</v>
      </c>
      <c r="I178" s="26" t="s">
        <v>97</v>
      </c>
      <c r="J178" s="26" t="s">
        <v>110</v>
      </c>
      <c r="K178" s="26">
        <v>2</v>
      </c>
      <c r="L178" s="26">
        <v>27</v>
      </c>
      <c r="M178" s="26">
        <v>30.5</v>
      </c>
      <c r="N178" s="26">
        <v>54</v>
      </c>
      <c r="O178" s="26">
        <v>61</v>
      </c>
      <c r="P178" s="26">
        <v>72</v>
      </c>
      <c r="Q178" s="27">
        <v>61</v>
      </c>
    </row>
    <row r="179" spans="1:17" x14ac:dyDescent="0.3">
      <c r="A179" s="28">
        <v>21</v>
      </c>
      <c r="B179" s="50">
        <v>42284</v>
      </c>
      <c r="C179" s="29">
        <v>2015</v>
      </c>
      <c r="D179" s="29" t="s">
        <v>28</v>
      </c>
      <c r="E179" s="29">
        <v>29</v>
      </c>
      <c r="F179" s="29" t="s">
        <v>92</v>
      </c>
      <c r="G179" s="29" t="s">
        <v>93</v>
      </c>
      <c r="H179" s="29" t="s">
        <v>94</v>
      </c>
      <c r="I179" s="29" t="s">
        <v>95</v>
      </c>
      <c r="J179" s="29" t="s">
        <v>96</v>
      </c>
      <c r="K179" s="29">
        <v>1</v>
      </c>
      <c r="L179" s="29">
        <v>125</v>
      </c>
      <c r="M179" s="29">
        <v>136</v>
      </c>
      <c r="N179" s="29">
        <v>125</v>
      </c>
      <c r="O179" s="29">
        <v>136</v>
      </c>
      <c r="P179" s="29">
        <v>21</v>
      </c>
      <c r="Q179" s="30">
        <v>136</v>
      </c>
    </row>
    <row r="180" spans="1:17" x14ac:dyDescent="0.3">
      <c r="A180" s="28">
        <v>23</v>
      </c>
      <c r="B180" s="50">
        <v>42284</v>
      </c>
      <c r="C180" s="29">
        <v>2015</v>
      </c>
      <c r="D180" s="29" t="s">
        <v>28</v>
      </c>
      <c r="E180" s="29">
        <v>29</v>
      </c>
      <c r="F180" s="29" t="s">
        <v>92</v>
      </c>
      <c r="G180" s="29" t="s">
        <v>93</v>
      </c>
      <c r="H180" s="29" t="s">
        <v>94</v>
      </c>
      <c r="I180" s="29" t="s">
        <v>95</v>
      </c>
      <c r="J180" s="29" t="s">
        <v>96</v>
      </c>
      <c r="K180" s="29">
        <v>2</v>
      </c>
      <c r="L180" s="29">
        <v>215</v>
      </c>
      <c r="M180" s="29">
        <v>226</v>
      </c>
      <c r="N180" s="29">
        <v>430</v>
      </c>
      <c r="O180" s="29">
        <v>452</v>
      </c>
      <c r="P180" s="29">
        <v>23</v>
      </c>
      <c r="Q180" s="30">
        <v>452</v>
      </c>
    </row>
    <row r="181" spans="1:17" x14ac:dyDescent="0.3">
      <c r="A181" s="25">
        <v>24</v>
      </c>
      <c r="B181" s="49">
        <v>42284</v>
      </c>
      <c r="C181" s="26">
        <v>2015</v>
      </c>
      <c r="D181" s="26" t="s">
        <v>28</v>
      </c>
      <c r="E181" s="26">
        <v>29</v>
      </c>
      <c r="F181" s="26" t="s">
        <v>92</v>
      </c>
      <c r="G181" s="26" t="s">
        <v>93</v>
      </c>
      <c r="H181" s="26" t="s">
        <v>94</v>
      </c>
      <c r="I181" s="26" t="s">
        <v>95</v>
      </c>
      <c r="J181" s="26" t="s">
        <v>96</v>
      </c>
      <c r="K181" s="26">
        <v>3</v>
      </c>
      <c r="L181" s="26">
        <v>22</v>
      </c>
      <c r="M181" s="26">
        <v>23</v>
      </c>
      <c r="N181" s="26">
        <v>66</v>
      </c>
      <c r="O181" s="26">
        <v>69</v>
      </c>
      <c r="P181" s="26">
        <v>24</v>
      </c>
      <c r="Q181" s="27">
        <v>69</v>
      </c>
    </row>
    <row r="182" spans="1:17" x14ac:dyDescent="0.3">
      <c r="A182" s="28">
        <v>25</v>
      </c>
      <c r="B182" s="50">
        <v>42290</v>
      </c>
      <c r="C182" s="29">
        <v>2015</v>
      </c>
      <c r="D182" s="29" t="s">
        <v>28</v>
      </c>
      <c r="E182" s="29">
        <v>29</v>
      </c>
      <c r="F182" s="29" t="s">
        <v>92</v>
      </c>
      <c r="G182" s="29" t="s">
        <v>93</v>
      </c>
      <c r="H182" s="29" t="s">
        <v>94</v>
      </c>
      <c r="I182" s="29" t="s">
        <v>95</v>
      </c>
      <c r="J182" s="29" t="s">
        <v>96</v>
      </c>
      <c r="K182" s="29">
        <v>1</v>
      </c>
      <c r="L182" s="29">
        <v>750</v>
      </c>
      <c r="M182" s="29">
        <v>820</v>
      </c>
      <c r="N182" s="29">
        <v>750</v>
      </c>
      <c r="O182" s="29">
        <v>820</v>
      </c>
      <c r="P182" s="29">
        <v>25</v>
      </c>
      <c r="Q182" s="30">
        <v>820</v>
      </c>
    </row>
    <row r="183" spans="1:17" x14ac:dyDescent="0.3">
      <c r="A183" s="25">
        <v>26</v>
      </c>
      <c r="B183" s="49">
        <v>42297</v>
      </c>
      <c r="C183" s="26">
        <v>2015</v>
      </c>
      <c r="D183" s="26" t="s">
        <v>28</v>
      </c>
      <c r="E183" s="26">
        <v>29</v>
      </c>
      <c r="F183" s="26" t="s">
        <v>92</v>
      </c>
      <c r="G183" s="26" t="s">
        <v>93</v>
      </c>
      <c r="H183" s="26" t="s">
        <v>94</v>
      </c>
      <c r="I183" s="26" t="s">
        <v>95</v>
      </c>
      <c r="J183" s="26" t="s">
        <v>96</v>
      </c>
      <c r="K183" s="26">
        <v>2</v>
      </c>
      <c r="L183" s="26">
        <v>60</v>
      </c>
      <c r="M183" s="26">
        <v>70.5</v>
      </c>
      <c r="N183" s="26">
        <v>120</v>
      </c>
      <c r="O183" s="26">
        <v>141</v>
      </c>
      <c r="P183" s="26">
        <v>26</v>
      </c>
      <c r="Q183" s="27">
        <v>141</v>
      </c>
    </row>
    <row r="184" spans="1:17" x14ac:dyDescent="0.3">
      <c r="A184" s="28">
        <v>27</v>
      </c>
      <c r="B184" s="50">
        <v>42297</v>
      </c>
      <c r="C184" s="29">
        <v>2015</v>
      </c>
      <c r="D184" s="29" t="s">
        <v>28</v>
      </c>
      <c r="E184" s="29">
        <v>29</v>
      </c>
      <c r="F184" s="29" t="s">
        <v>92</v>
      </c>
      <c r="G184" s="29" t="s">
        <v>93</v>
      </c>
      <c r="H184" s="29" t="s">
        <v>94</v>
      </c>
      <c r="I184" s="29" t="s">
        <v>95</v>
      </c>
      <c r="J184" s="29" t="s">
        <v>96</v>
      </c>
      <c r="K184" s="29">
        <v>1</v>
      </c>
      <c r="L184" s="29">
        <v>125</v>
      </c>
      <c r="M184" s="29">
        <v>130</v>
      </c>
      <c r="N184" s="29">
        <v>125</v>
      </c>
      <c r="O184" s="29">
        <v>130</v>
      </c>
      <c r="P184" s="29">
        <v>27</v>
      </c>
      <c r="Q184" s="30">
        <v>130</v>
      </c>
    </row>
    <row r="185" spans="1:17" x14ac:dyDescent="0.3">
      <c r="A185" s="25">
        <v>112</v>
      </c>
      <c r="B185" s="49">
        <v>42304</v>
      </c>
      <c r="C185" s="26">
        <v>2015</v>
      </c>
      <c r="D185" s="26" t="s">
        <v>28</v>
      </c>
      <c r="E185" s="26">
        <v>19</v>
      </c>
      <c r="F185" s="26" t="s">
        <v>92</v>
      </c>
      <c r="G185" s="26" t="s">
        <v>93</v>
      </c>
      <c r="H185" s="26" t="s">
        <v>100</v>
      </c>
      <c r="I185" s="26" t="s">
        <v>95</v>
      </c>
      <c r="J185" s="26" t="s">
        <v>96</v>
      </c>
      <c r="K185" s="26">
        <v>3</v>
      </c>
      <c r="L185" s="26">
        <v>83.33</v>
      </c>
      <c r="M185" s="26">
        <v>86.333332999999996</v>
      </c>
      <c r="N185" s="26">
        <v>250</v>
      </c>
      <c r="O185" s="26">
        <v>259</v>
      </c>
      <c r="P185" s="26">
        <v>112</v>
      </c>
      <c r="Q185" s="27">
        <v>259</v>
      </c>
    </row>
    <row r="186" spans="1:17" x14ac:dyDescent="0.3">
      <c r="A186" s="28">
        <v>113</v>
      </c>
      <c r="B186" s="50">
        <v>42304</v>
      </c>
      <c r="C186" s="29">
        <v>2015</v>
      </c>
      <c r="D186" s="29" t="s">
        <v>28</v>
      </c>
      <c r="E186" s="29">
        <v>19</v>
      </c>
      <c r="F186" s="29" t="s">
        <v>92</v>
      </c>
      <c r="G186" s="29" t="s">
        <v>93</v>
      </c>
      <c r="H186" s="29" t="s">
        <v>100</v>
      </c>
      <c r="I186" s="29" t="s">
        <v>95</v>
      </c>
      <c r="J186" s="29" t="s">
        <v>96</v>
      </c>
      <c r="K186" s="29">
        <v>1</v>
      </c>
      <c r="L186" s="29">
        <v>27</v>
      </c>
      <c r="M186" s="29">
        <v>29</v>
      </c>
      <c r="N186" s="29">
        <v>27</v>
      </c>
      <c r="O186" s="29">
        <v>29</v>
      </c>
      <c r="P186" s="29">
        <v>113</v>
      </c>
      <c r="Q186" s="30">
        <v>29</v>
      </c>
    </row>
    <row r="187" spans="1:17" x14ac:dyDescent="0.3">
      <c r="A187" s="25">
        <v>114</v>
      </c>
      <c r="B187" s="49">
        <v>42308</v>
      </c>
      <c r="C187" s="26">
        <v>2015</v>
      </c>
      <c r="D187" s="26" t="s">
        <v>28</v>
      </c>
      <c r="E187" s="26">
        <v>19</v>
      </c>
      <c r="F187" s="26" t="s">
        <v>92</v>
      </c>
      <c r="G187" s="26" t="s">
        <v>93</v>
      </c>
      <c r="H187" s="26" t="s">
        <v>100</v>
      </c>
      <c r="I187" s="26" t="s">
        <v>95</v>
      </c>
      <c r="J187" s="26" t="s">
        <v>96</v>
      </c>
      <c r="K187" s="26">
        <v>3</v>
      </c>
      <c r="L187" s="26">
        <v>163.33000000000001</v>
      </c>
      <c r="M187" s="26">
        <v>173.33333300000001</v>
      </c>
      <c r="N187" s="26">
        <v>490</v>
      </c>
      <c r="O187" s="26">
        <v>520</v>
      </c>
      <c r="P187" s="26">
        <v>114</v>
      </c>
      <c r="Q187" s="27">
        <v>520</v>
      </c>
    </row>
    <row r="188" spans="1:17" x14ac:dyDescent="0.3">
      <c r="A188" s="28">
        <v>115</v>
      </c>
      <c r="B188" s="50">
        <v>42308</v>
      </c>
      <c r="C188" s="29">
        <v>2015</v>
      </c>
      <c r="D188" s="29" t="s">
        <v>28</v>
      </c>
      <c r="E188" s="29">
        <v>19</v>
      </c>
      <c r="F188" s="29" t="s">
        <v>92</v>
      </c>
      <c r="G188" s="29" t="s">
        <v>93</v>
      </c>
      <c r="H188" s="29" t="s">
        <v>100</v>
      </c>
      <c r="I188" s="29" t="s">
        <v>95</v>
      </c>
      <c r="J188" s="29" t="s">
        <v>96</v>
      </c>
      <c r="K188" s="29">
        <v>2</v>
      </c>
      <c r="L188" s="29">
        <v>42.5</v>
      </c>
      <c r="M188" s="29">
        <v>47</v>
      </c>
      <c r="N188" s="29">
        <v>85</v>
      </c>
      <c r="O188" s="29">
        <v>94</v>
      </c>
      <c r="P188" s="29">
        <v>115</v>
      </c>
      <c r="Q188" s="30">
        <v>94</v>
      </c>
    </row>
    <row r="189" spans="1:17" x14ac:dyDescent="0.3">
      <c r="A189" s="25">
        <v>116</v>
      </c>
      <c r="B189" s="49">
        <v>42308</v>
      </c>
      <c r="C189" s="26">
        <v>2015</v>
      </c>
      <c r="D189" s="26" t="s">
        <v>28</v>
      </c>
      <c r="E189" s="26">
        <v>19</v>
      </c>
      <c r="F189" s="26" t="s">
        <v>92</v>
      </c>
      <c r="G189" s="26" t="s">
        <v>93</v>
      </c>
      <c r="H189" s="26" t="s">
        <v>100</v>
      </c>
      <c r="I189" s="26" t="s">
        <v>95</v>
      </c>
      <c r="J189" s="26" t="s">
        <v>96</v>
      </c>
      <c r="K189" s="26">
        <v>2</v>
      </c>
      <c r="L189" s="26">
        <v>18.5</v>
      </c>
      <c r="M189" s="26">
        <v>20.5</v>
      </c>
      <c r="N189" s="26">
        <v>37</v>
      </c>
      <c r="O189" s="26">
        <v>41</v>
      </c>
      <c r="P189" s="26">
        <v>116</v>
      </c>
      <c r="Q189" s="27">
        <v>41</v>
      </c>
    </row>
    <row r="190" spans="1:17" x14ac:dyDescent="0.3">
      <c r="A190" s="25">
        <v>160</v>
      </c>
      <c r="B190" s="49">
        <v>42282</v>
      </c>
      <c r="C190" s="26">
        <v>2015</v>
      </c>
      <c r="D190" s="26" t="s">
        <v>28</v>
      </c>
      <c r="E190" s="26">
        <v>53</v>
      </c>
      <c r="F190" s="26" t="s">
        <v>92</v>
      </c>
      <c r="G190" s="26" t="s">
        <v>93</v>
      </c>
      <c r="H190" s="26" t="s">
        <v>94</v>
      </c>
      <c r="I190" s="26" t="s">
        <v>95</v>
      </c>
      <c r="J190" s="26" t="s">
        <v>96</v>
      </c>
      <c r="K190" s="26">
        <v>1</v>
      </c>
      <c r="L190" s="26">
        <v>52</v>
      </c>
      <c r="M190" s="26">
        <v>59</v>
      </c>
      <c r="N190" s="26">
        <v>52</v>
      </c>
      <c r="O190" s="26">
        <v>59</v>
      </c>
      <c r="P190" s="26">
        <v>160</v>
      </c>
      <c r="Q190" s="27">
        <v>59</v>
      </c>
    </row>
    <row r="191" spans="1:17" x14ac:dyDescent="0.3">
      <c r="A191" s="25">
        <v>142</v>
      </c>
      <c r="B191" s="49">
        <v>42286</v>
      </c>
      <c r="C191" s="26">
        <v>2015</v>
      </c>
      <c r="D191" s="26" t="s">
        <v>28</v>
      </c>
      <c r="E191" s="26">
        <v>24</v>
      </c>
      <c r="F191" s="26" t="s">
        <v>92</v>
      </c>
      <c r="G191" s="26" t="s">
        <v>93</v>
      </c>
      <c r="H191" s="26" t="s">
        <v>100</v>
      </c>
      <c r="I191" s="26" t="s">
        <v>97</v>
      </c>
      <c r="J191" s="26" t="s">
        <v>114</v>
      </c>
      <c r="K191" s="26">
        <v>2</v>
      </c>
      <c r="L191" s="26">
        <v>32</v>
      </c>
      <c r="M191" s="26">
        <v>29</v>
      </c>
      <c r="N191" s="26">
        <v>64</v>
      </c>
      <c r="O191" s="26">
        <v>58</v>
      </c>
      <c r="P191" s="26">
        <v>142</v>
      </c>
      <c r="Q191" s="27">
        <v>58</v>
      </c>
    </row>
    <row r="192" spans="1:17" x14ac:dyDescent="0.3">
      <c r="A192" s="25">
        <v>184</v>
      </c>
      <c r="B192" s="49">
        <v>42282</v>
      </c>
      <c r="C192" s="26">
        <v>2015</v>
      </c>
      <c r="D192" s="26" t="s">
        <v>28</v>
      </c>
      <c r="E192" s="26">
        <v>53</v>
      </c>
      <c r="F192" s="26" t="s">
        <v>92</v>
      </c>
      <c r="G192" s="26" t="s">
        <v>93</v>
      </c>
      <c r="H192" s="26" t="s">
        <v>94</v>
      </c>
      <c r="I192" s="26" t="s">
        <v>97</v>
      </c>
      <c r="J192" s="26" t="s">
        <v>114</v>
      </c>
      <c r="K192" s="26">
        <v>1</v>
      </c>
      <c r="L192" s="26">
        <v>191</v>
      </c>
      <c r="M192" s="26">
        <v>213</v>
      </c>
      <c r="N192" s="26">
        <v>191</v>
      </c>
      <c r="O192" s="26">
        <v>213</v>
      </c>
      <c r="P192" s="26">
        <v>184</v>
      </c>
      <c r="Q192" s="27">
        <v>213</v>
      </c>
    </row>
    <row r="193" spans="1:17" x14ac:dyDescent="0.3">
      <c r="A193" s="25">
        <v>96</v>
      </c>
      <c r="B193" s="49">
        <v>42253</v>
      </c>
      <c r="C193" s="26">
        <v>2015</v>
      </c>
      <c r="D193" s="26" t="s">
        <v>27</v>
      </c>
      <c r="E193" s="26">
        <v>22</v>
      </c>
      <c r="F193" s="26" t="s">
        <v>92</v>
      </c>
      <c r="G193" s="26" t="s">
        <v>93</v>
      </c>
      <c r="H193" s="26" t="s">
        <v>94</v>
      </c>
      <c r="I193" s="26" t="s">
        <v>95</v>
      </c>
      <c r="J193" s="26" t="s">
        <v>113</v>
      </c>
      <c r="K193" s="26">
        <v>2</v>
      </c>
      <c r="L193" s="26">
        <v>25</v>
      </c>
      <c r="M193" s="26">
        <v>26.5</v>
      </c>
      <c r="N193" s="26">
        <v>50</v>
      </c>
      <c r="O193" s="26">
        <v>53</v>
      </c>
      <c r="P193" s="26">
        <v>96</v>
      </c>
      <c r="Q193" s="27">
        <v>53</v>
      </c>
    </row>
    <row r="194" spans="1:17" x14ac:dyDescent="0.3">
      <c r="A194" s="28">
        <v>199</v>
      </c>
      <c r="B194" s="50">
        <v>42253</v>
      </c>
      <c r="C194" s="29">
        <v>2015</v>
      </c>
      <c r="D194" s="29" t="s">
        <v>27</v>
      </c>
      <c r="E194" s="29">
        <v>52</v>
      </c>
      <c r="F194" s="29" t="s">
        <v>92</v>
      </c>
      <c r="G194" s="29" t="s">
        <v>93</v>
      </c>
      <c r="H194" s="29" t="s">
        <v>100</v>
      </c>
      <c r="I194" s="29" t="s">
        <v>97</v>
      </c>
      <c r="J194" s="29" t="s">
        <v>111</v>
      </c>
      <c r="K194" s="29">
        <v>2</v>
      </c>
      <c r="L194" s="29">
        <v>58.5</v>
      </c>
      <c r="M194" s="29">
        <v>62</v>
      </c>
      <c r="N194" s="29">
        <v>117</v>
      </c>
      <c r="O194" s="29">
        <v>124</v>
      </c>
      <c r="P194" s="29">
        <v>199</v>
      </c>
      <c r="Q194" s="30">
        <v>124</v>
      </c>
    </row>
    <row r="195" spans="1:17" x14ac:dyDescent="0.3">
      <c r="A195" s="25">
        <v>18</v>
      </c>
      <c r="B195" s="49">
        <v>42264</v>
      </c>
      <c r="C195" s="26">
        <v>2015</v>
      </c>
      <c r="D195" s="26" t="s">
        <v>27</v>
      </c>
      <c r="E195" s="26">
        <v>29</v>
      </c>
      <c r="F195" s="26" t="s">
        <v>92</v>
      </c>
      <c r="G195" s="26" t="s">
        <v>93</v>
      </c>
      <c r="H195" s="26" t="s">
        <v>94</v>
      </c>
      <c r="I195" s="26" t="s">
        <v>95</v>
      </c>
      <c r="J195" s="26" t="s">
        <v>99</v>
      </c>
      <c r="K195" s="26">
        <v>3</v>
      </c>
      <c r="L195" s="26">
        <v>210</v>
      </c>
      <c r="M195" s="26">
        <v>212.66666699999999</v>
      </c>
      <c r="N195" s="26">
        <v>630</v>
      </c>
      <c r="O195" s="26">
        <v>638</v>
      </c>
      <c r="P195" s="26">
        <v>18</v>
      </c>
      <c r="Q195" s="27">
        <v>638</v>
      </c>
    </row>
    <row r="196" spans="1:17" x14ac:dyDescent="0.3">
      <c r="A196" s="25">
        <v>20</v>
      </c>
      <c r="B196" s="49">
        <v>42271</v>
      </c>
      <c r="C196" s="26">
        <v>2015</v>
      </c>
      <c r="D196" s="26" t="s">
        <v>27</v>
      </c>
      <c r="E196" s="26">
        <v>29</v>
      </c>
      <c r="F196" s="26" t="s">
        <v>92</v>
      </c>
      <c r="G196" s="26" t="s">
        <v>93</v>
      </c>
      <c r="H196" s="26" t="s">
        <v>94</v>
      </c>
      <c r="I196" s="26" t="s">
        <v>95</v>
      </c>
      <c r="J196" s="26" t="s">
        <v>99</v>
      </c>
      <c r="K196" s="26">
        <v>3</v>
      </c>
      <c r="L196" s="26">
        <v>326.67</v>
      </c>
      <c r="M196" s="26">
        <v>359.66666700000002</v>
      </c>
      <c r="N196" s="26">
        <v>980</v>
      </c>
      <c r="O196" s="26">
        <v>1079</v>
      </c>
      <c r="P196" s="26">
        <v>20</v>
      </c>
      <c r="Q196" s="27">
        <v>1079</v>
      </c>
    </row>
    <row r="197" spans="1:17" x14ac:dyDescent="0.3">
      <c r="A197" s="25">
        <v>64</v>
      </c>
      <c r="B197" s="49">
        <v>42274</v>
      </c>
      <c r="C197" s="26">
        <v>2015</v>
      </c>
      <c r="D197" s="26" t="s">
        <v>27</v>
      </c>
      <c r="E197" s="26">
        <v>19</v>
      </c>
      <c r="F197" s="26" t="s">
        <v>102</v>
      </c>
      <c r="G197" s="26" t="s">
        <v>93</v>
      </c>
      <c r="H197" s="26" t="s">
        <v>100</v>
      </c>
      <c r="I197" s="26" t="s">
        <v>97</v>
      </c>
      <c r="J197" s="26" t="s">
        <v>107</v>
      </c>
      <c r="K197" s="26">
        <v>2</v>
      </c>
      <c r="L197" s="26">
        <v>75</v>
      </c>
      <c r="M197" s="26">
        <v>79.5</v>
      </c>
      <c r="N197" s="26">
        <v>150</v>
      </c>
      <c r="O197" s="26">
        <v>159</v>
      </c>
      <c r="P197" s="26">
        <v>64</v>
      </c>
      <c r="Q197" s="27">
        <v>159</v>
      </c>
    </row>
    <row r="198" spans="1:17" x14ac:dyDescent="0.3">
      <c r="A198" s="28">
        <v>95</v>
      </c>
      <c r="B198" s="50">
        <v>42251</v>
      </c>
      <c r="C198" s="29">
        <v>2015</v>
      </c>
      <c r="D198" s="29" t="s">
        <v>27</v>
      </c>
      <c r="E198" s="29">
        <v>22</v>
      </c>
      <c r="F198" s="29" t="s">
        <v>92</v>
      </c>
      <c r="G198" s="29" t="s">
        <v>93</v>
      </c>
      <c r="H198" s="29" t="s">
        <v>94</v>
      </c>
      <c r="I198" s="29" t="s">
        <v>97</v>
      </c>
      <c r="J198" s="29" t="s">
        <v>107</v>
      </c>
      <c r="K198" s="29">
        <v>2</v>
      </c>
      <c r="L198" s="29">
        <v>486</v>
      </c>
      <c r="M198" s="29">
        <v>535.5</v>
      </c>
      <c r="N198" s="29">
        <v>972</v>
      </c>
      <c r="O198" s="29">
        <v>1071</v>
      </c>
      <c r="P198" s="29">
        <v>95</v>
      </c>
      <c r="Q198" s="30">
        <v>1071</v>
      </c>
    </row>
    <row r="199" spans="1:17" x14ac:dyDescent="0.3">
      <c r="A199" s="28">
        <v>51</v>
      </c>
      <c r="B199" s="50">
        <v>42257</v>
      </c>
      <c r="C199" s="29">
        <v>2015</v>
      </c>
      <c r="D199" s="29" t="s">
        <v>27</v>
      </c>
      <c r="E199" s="29">
        <v>18</v>
      </c>
      <c r="F199" s="29" t="s">
        <v>102</v>
      </c>
      <c r="G199" s="29" t="s">
        <v>93</v>
      </c>
      <c r="H199" s="29" t="s">
        <v>100</v>
      </c>
      <c r="I199" s="29" t="s">
        <v>103</v>
      </c>
      <c r="J199" s="29" t="s">
        <v>104</v>
      </c>
      <c r="K199" s="29">
        <v>1</v>
      </c>
      <c r="L199" s="29">
        <v>769</v>
      </c>
      <c r="M199" s="29">
        <v>776</v>
      </c>
      <c r="N199" s="29">
        <v>769</v>
      </c>
      <c r="O199" s="29">
        <v>776</v>
      </c>
      <c r="P199" s="29">
        <v>51</v>
      </c>
      <c r="Q199" s="30">
        <v>776</v>
      </c>
    </row>
    <row r="200" spans="1:17" x14ac:dyDescent="0.3">
      <c r="A200" s="25">
        <v>16</v>
      </c>
      <c r="B200" s="49">
        <v>42264</v>
      </c>
      <c r="C200" s="26">
        <v>2015</v>
      </c>
      <c r="D200" s="26" t="s">
        <v>27</v>
      </c>
      <c r="E200" s="26">
        <v>29</v>
      </c>
      <c r="F200" s="26" t="s">
        <v>92</v>
      </c>
      <c r="G200" s="26" t="s">
        <v>93</v>
      </c>
      <c r="H200" s="26" t="s">
        <v>94</v>
      </c>
      <c r="I200" s="26" t="s">
        <v>95</v>
      </c>
      <c r="J200" s="26" t="s">
        <v>96</v>
      </c>
      <c r="K200" s="26">
        <v>1</v>
      </c>
      <c r="L200" s="26">
        <v>385</v>
      </c>
      <c r="M200" s="26">
        <v>439</v>
      </c>
      <c r="N200" s="26">
        <v>385</v>
      </c>
      <c r="O200" s="26">
        <v>439</v>
      </c>
      <c r="P200" s="26">
        <v>16</v>
      </c>
      <c r="Q200" s="27">
        <v>439</v>
      </c>
    </row>
    <row r="201" spans="1:17" x14ac:dyDescent="0.3">
      <c r="A201" s="28">
        <v>17</v>
      </c>
      <c r="B201" s="50">
        <v>42264</v>
      </c>
      <c r="C201" s="29">
        <v>2015</v>
      </c>
      <c r="D201" s="29" t="s">
        <v>27</v>
      </c>
      <c r="E201" s="29">
        <v>29</v>
      </c>
      <c r="F201" s="29" t="s">
        <v>92</v>
      </c>
      <c r="G201" s="29" t="s">
        <v>93</v>
      </c>
      <c r="H201" s="29" t="s">
        <v>94</v>
      </c>
      <c r="I201" s="29" t="s">
        <v>95</v>
      </c>
      <c r="J201" s="29" t="s">
        <v>96</v>
      </c>
      <c r="K201" s="29">
        <v>2</v>
      </c>
      <c r="L201" s="29">
        <v>72.5</v>
      </c>
      <c r="M201" s="29">
        <v>86.5</v>
      </c>
      <c r="N201" s="29">
        <v>145</v>
      </c>
      <c r="O201" s="29">
        <v>173</v>
      </c>
      <c r="P201" s="29">
        <v>17</v>
      </c>
      <c r="Q201" s="30">
        <v>173</v>
      </c>
    </row>
    <row r="202" spans="1:17" x14ac:dyDescent="0.3">
      <c r="A202" s="28">
        <v>19</v>
      </c>
      <c r="B202" s="50">
        <v>42271</v>
      </c>
      <c r="C202" s="29">
        <v>2015</v>
      </c>
      <c r="D202" s="29" t="s">
        <v>27</v>
      </c>
      <c r="E202" s="29">
        <v>29</v>
      </c>
      <c r="F202" s="29" t="s">
        <v>92</v>
      </c>
      <c r="G202" s="29" t="s">
        <v>93</v>
      </c>
      <c r="H202" s="29" t="s">
        <v>94</v>
      </c>
      <c r="I202" s="29" t="s">
        <v>95</v>
      </c>
      <c r="J202" s="29" t="s">
        <v>96</v>
      </c>
      <c r="K202" s="29">
        <v>1</v>
      </c>
      <c r="L202" s="29">
        <v>64</v>
      </c>
      <c r="M202" s="29">
        <v>74</v>
      </c>
      <c r="N202" s="29">
        <v>64</v>
      </c>
      <c r="O202" s="29">
        <v>74</v>
      </c>
      <c r="P202" s="29">
        <v>19</v>
      </c>
      <c r="Q202" s="30">
        <v>74</v>
      </c>
    </row>
    <row r="203" spans="1:17" x14ac:dyDescent="0.3">
      <c r="A203" s="28">
        <v>159</v>
      </c>
      <c r="B203" s="50">
        <v>42260</v>
      </c>
      <c r="C203" s="29">
        <v>2015</v>
      </c>
      <c r="D203" s="29" t="s">
        <v>27</v>
      </c>
      <c r="E203" s="29">
        <v>53</v>
      </c>
      <c r="F203" s="29" t="s">
        <v>92</v>
      </c>
      <c r="G203" s="29" t="s">
        <v>93</v>
      </c>
      <c r="H203" s="29" t="s">
        <v>94</v>
      </c>
      <c r="I203" s="29" t="s">
        <v>95</v>
      </c>
      <c r="J203" s="29" t="s">
        <v>96</v>
      </c>
      <c r="K203" s="29">
        <v>1</v>
      </c>
      <c r="L203" s="29">
        <v>420</v>
      </c>
      <c r="M203" s="29">
        <v>442</v>
      </c>
      <c r="N203" s="29">
        <v>420</v>
      </c>
      <c r="O203" s="29">
        <v>442</v>
      </c>
      <c r="P203" s="29">
        <v>159</v>
      </c>
      <c r="Q203" s="30">
        <v>442</v>
      </c>
    </row>
    <row r="204" spans="1:17" x14ac:dyDescent="0.3">
      <c r="A204" s="25">
        <v>130</v>
      </c>
      <c r="B204" s="49">
        <v>42277</v>
      </c>
      <c r="C204" s="26">
        <v>2015</v>
      </c>
      <c r="D204" s="26" t="s">
        <v>27</v>
      </c>
      <c r="E204" s="26">
        <v>21</v>
      </c>
      <c r="F204" s="26" t="s">
        <v>92</v>
      </c>
      <c r="G204" s="26" t="s">
        <v>93</v>
      </c>
      <c r="H204" s="26" t="s">
        <v>94</v>
      </c>
      <c r="I204" s="26" t="s">
        <v>97</v>
      </c>
      <c r="J204" s="26" t="s">
        <v>114</v>
      </c>
      <c r="K204" s="26">
        <v>1</v>
      </c>
      <c r="L204" s="26">
        <v>64</v>
      </c>
      <c r="M204" s="26">
        <v>61</v>
      </c>
      <c r="N204" s="26">
        <v>64</v>
      </c>
      <c r="O204" s="26">
        <v>61</v>
      </c>
      <c r="P204" s="26">
        <v>130</v>
      </c>
      <c r="Q204" s="27">
        <v>61</v>
      </c>
    </row>
  </sheetData>
  <sortState xmlns:xlrd2="http://schemas.microsoft.com/office/spreadsheetml/2017/richdata2" ref="A2:Q204">
    <sortCondition ref="D1:D204"/>
  </sortState>
  <mergeCells count="1">
    <mergeCell ref="S1:AF1"/>
  </mergeCells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292D-FC44-465F-A5B5-3A5F590CC25C}">
  <dimension ref="A1:X204"/>
  <sheetViews>
    <sheetView topLeftCell="A181" workbookViewId="0">
      <selection sqref="A1:Q1048576"/>
    </sheetView>
  </sheetViews>
  <sheetFormatPr defaultRowHeight="14.4" x14ac:dyDescent="0.3"/>
  <cols>
    <col min="2" max="2" width="10.5546875" style="24" bestFit="1" customWidth="1"/>
    <col min="22" max="23" width="10.5546875" bestFit="1" customWidth="1"/>
    <col min="24" max="24" width="9.5546875" style="20" bestFit="1" customWidth="1"/>
  </cols>
  <sheetData>
    <row r="1" spans="1:24" ht="28.8" x14ac:dyDescent="0.3">
      <c r="A1" s="46" t="s">
        <v>76</v>
      </c>
      <c r="B1" s="53" t="s">
        <v>77</v>
      </c>
      <c r="C1" s="47" t="s">
        <v>78</v>
      </c>
      <c r="D1" s="47" t="s">
        <v>79</v>
      </c>
      <c r="E1" s="47" t="s">
        <v>80</v>
      </c>
      <c r="F1" s="47" t="s">
        <v>81</v>
      </c>
      <c r="G1" s="47" t="s">
        <v>82</v>
      </c>
      <c r="H1" s="47" t="s">
        <v>83</v>
      </c>
      <c r="I1" s="47" t="s">
        <v>84</v>
      </c>
      <c r="J1" s="47" t="s">
        <v>85</v>
      </c>
      <c r="K1" s="47" t="s">
        <v>35</v>
      </c>
      <c r="L1" s="47" t="s">
        <v>86</v>
      </c>
      <c r="M1" s="47" t="s">
        <v>87</v>
      </c>
      <c r="N1" s="47" t="s">
        <v>88</v>
      </c>
      <c r="O1" s="47" t="s">
        <v>89</v>
      </c>
      <c r="P1" s="47" t="s">
        <v>90</v>
      </c>
      <c r="Q1" s="48" t="s">
        <v>91</v>
      </c>
      <c r="S1" s="51" t="s">
        <v>171</v>
      </c>
      <c r="T1" s="51" t="s">
        <v>156</v>
      </c>
      <c r="U1" s="51" t="s">
        <v>172</v>
      </c>
      <c r="V1" s="51" t="s">
        <v>173</v>
      </c>
      <c r="W1" s="51" t="s">
        <v>174</v>
      </c>
      <c r="X1" s="54" t="s">
        <v>175</v>
      </c>
    </row>
    <row r="2" spans="1:24" x14ac:dyDescent="0.3">
      <c r="A2" s="25">
        <v>0</v>
      </c>
      <c r="B2" s="49">
        <v>42419</v>
      </c>
      <c r="C2" s="26">
        <v>2016</v>
      </c>
      <c r="D2" s="26" t="s">
        <v>20</v>
      </c>
      <c r="E2" s="26">
        <v>29</v>
      </c>
      <c r="F2" s="26" t="s">
        <v>92</v>
      </c>
      <c r="G2" s="26" t="s">
        <v>93</v>
      </c>
      <c r="H2" s="26" t="s">
        <v>94</v>
      </c>
      <c r="I2" s="26" t="s">
        <v>95</v>
      </c>
      <c r="J2" s="26" t="s">
        <v>96</v>
      </c>
      <c r="K2" s="26">
        <v>1</v>
      </c>
      <c r="L2" s="26">
        <v>80</v>
      </c>
      <c r="M2" s="26">
        <v>109</v>
      </c>
      <c r="N2" s="26">
        <v>80</v>
      </c>
      <c r="O2" s="26">
        <v>109</v>
      </c>
      <c r="P2" s="26">
        <v>0</v>
      </c>
      <c r="Q2" s="27">
        <v>109</v>
      </c>
      <c r="S2">
        <f>DAY(Function3!B2)</f>
        <v>19</v>
      </c>
      <c r="T2">
        <f>MONTH(Function3!B2)</f>
        <v>2</v>
      </c>
      <c r="U2">
        <f>YEAR(B2)</f>
        <v>2016</v>
      </c>
      <c r="V2" s="24">
        <f>DATE(U2,T2,S2)-5</f>
        <v>42414</v>
      </c>
      <c r="W2" s="24">
        <f>DATE(U2,T2,S2)+5</f>
        <v>42424</v>
      </c>
      <c r="X2" s="45">
        <f ca="1">(TODAY()-B2)/365</f>
        <v>6.8301369863013699</v>
      </c>
    </row>
    <row r="3" spans="1:24" x14ac:dyDescent="0.3">
      <c r="A3" s="28">
        <v>1</v>
      </c>
      <c r="B3" s="50">
        <v>42420</v>
      </c>
      <c r="C3" s="29">
        <v>2016</v>
      </c>
      <c r="D3" s="29" t="s">
        <v>20</v>
      </c>
      <c r="E3" s="29">
        <v>29</v>
      </c>
      <c r="F3" s="29" t="s">
        <v>92</v>
      </c>
      <c r="G3" s="29" t="s">
        <v>93</v>
      </c>
      <c r="H3" s="29" t="s">
        <v>94</v>
      </c>
      <c r="I3" s="29" t="s">
        <v>97</v>
      </c>
      <c r="J3" s="29" t="s">
        <v>98</v>
      </c>
      <c r="K3" s="29">
        <v>2</v>
      </c>
      <c r="L3" s="29">
        <v>24.5</v>
      </c>
      <c r="M3" s="29">
        <v>28.5</v>
      </c>
      <c r="N3" s="29">
        <v>49</v>
      </c>
      <c r="O3" s="29">
        <v>57</v>
      </c>
      <c r="P3" s="29">
        <v>1</v>
      </c>
      <c r="Q3" s="30">
        <v>57</v>
      </c>
      <c r="S3">
        <f>DAY(Function3!B3)</f>
        <v>20</v>
      </c>
      <c r="T3">
        <f>MONTH(Function3!B3)</f>
        <v>2</v>
      </c>
      <c r="U3">
        <f t="shared" ref="U3:U66" si="0">YEAR(B3)</f>
        <v>2016</v>
      </c>
      <c r="V3" s="24">
        <f t="shared" ref="V3:V66" si="1">DATE(U3,T3,S3)-5</f>
        <v>42415</v>
      </c>
      <c r="W3" s="24">
        <f t="shared" ref="W3:W66" si="2">DATE(U3,T3,S3)+5</f>
        <v>42425</v>
      </c>
      <c r="X3" s="45">
        <f t="shared" ref="X3:X66" ca="1" si="3">(TODAY()-B3)/365</f>
        <v>6.8273972602739725</v>
      </c>
    </row>
    <row r="4" spans="1:24" x14ac:dyDescent="0.3">
      <c r="A4" s="25">
        <v>2</v>
      </c>
      <c r="B4" s="49">
        <v>42427</v>
      </c>
      <c r="C4" s="26">
        <v>2016</v>
      </c>
      <c r="D4" s="26" t="s">
        <v>20</v>
      </c>
      <c r="E4" s="26">
        <v>29</v>
      </c>
      <c r="F4" s="26" t="s">
        <v>92</v>
      </c>
      <c r="G4" s="26" t="s">
        <v>93</v>
      </c>
      <c r="H4" s="26" t="s">
        <v>94</v>
      </c>
      <c r="I4" s="26" t="s">
        <v>95</v>
      </c>
      <c r="J4" s="26" t="s">
        <v>96</v>
      </c>
      <c r="K4" s="26">
        <v>3</v>
      </c>
      <c r="L4" s="26">
        <v>3.67</v>
      </c>
      <c r="M4" s="26">
        <v>5</v>
      </c>
      <c r="N4" s="26">
        <v>11</v>
      </c>
      <c r="O4" s="26">
        <v>15</v>
      </c>
      <c r="P4" s="26">
        <v>2</v>
      </c>
      <c r="Q4" s="27">
        <v>15</v>
      </c>
      <c r="S4">
        <f>DAY(Function3!B4)</f>
        <v>27</v>
      </c>
      <c r="T4">
        <f>MONTH(Function3!B4)</f>
        <v>2</v>
      </c>
      <c r="U4">
        <f t="shared" si="0"/>
        <v>2016</v>
      </c>
      <c r="V4" s="24">
        <f t="shared" si="1"/>
        <v>42422</v>
      </c>
      <c r="W4" s="24">
        <f t="shared" si="2"/>
        <v>42432</v>
      </c>
      <c r="X4" s="45">
        <f t="shared" ca="1" si="3"/>
        <v>6.8082191780821919</v>
      </c>
    </row>
    <row r="5" spans="1:24" x14ac:dyDescent="0.3">
      <c r="A5" s="28">
        <v>3</v>
      </c>
      <c r="B5" s="50">
        <v>42441</v>
      </c>
      <c r="C5" s="29">
        <v>2016</v>
      </c>
      <c r="D5" s="29" t="s">
        <v>21</v>
      </c>
      <c r="E5" s="29">
        <v>29</v>
      </c>
      <c r="F5" s="29" t="s">
        <v>92</v>
      </c>
      <c r="G5" s="29" t="s">
        <v>93</v>
      </c>
      <c r="H5" s="29" t="s">
        <v>94</v>
      </c>
      <c r="I5" s="29" t="s">
        <v>95</v>
      </c>
      <c r="J5" s="29" t="s">
        <v>96</v>
      </c>
      <c r="K5" s="29">
        <v>2</v>
      </c>
      <c r="L5" s="29">
        <v>87.5</v>
      </c>
      <c r="M5" s="29">
        <v>116.5</v>
      </c>
      <c r="N5" s="29">
        <v>175</v>
      </c>
      <c r="O5" s="29">
        <v>233</v>
      </c>
      <c r="P5" s="29">
        <v>3</v>
      </c>
      <c r="Q5" s="30">
        <v>233</v>
      </c>
      <c r="S5">
        <f>DAY(Function3!B5)</f>
        <v>12</v>
      </c>
      <c r="T5">
        <f>MONTH(Function3!B5)</f>
        <v>3</v>
      </c>
      <c r="U5">
        <f t="shared" si="0"/>
        <v>2016</v>
      </c>
      <c r="V5" s="24">
        <f t="shared" si="1"/>
        <v>42436</v>
      </c>
      <c r="W5" s="24">
        <f t="shared" si="2"/>
        <v>42446</v>
      </c>
      <c r="X5" s="45">
        <f t="shared" ca="1" si="3"/>
        <v>6.7698630136986298</v>
      </c>
    </row>
    <row r="6" spans="1:24" x14ac:dyDescent="0.3">
      <c r="A6" s="25">
        <v>4</v>
      </c>
      <c r="B6" s="49">
        <v>42441</v>
      </c>
      <c r="C6" s="26">
        <v>2016</v>
      </c>
      <c r="D6" s="26" t="s">
        <v>21</v>
      </c>
      <c r="E6" s="26">
        <v>29</v>
      </c>
      <c r="F6" s="26" t="s">
        <v>92</v>
      </c>
      <c r="G6" s="26" t="s">
        <v>93</v>
      </c>
      <c r="H6" s="26" t="s">
        <v>94</v>
      </c>
      <c r="I6" s="26" t="s">
        <v>95</v>
      </c>
      <c r="J6" s="26" t="s">
        <v>96</v>
      </c>
      <c r="K6" s="26">
        <v>3</v>
      </c>
      <c r="L6" s="26">
        <v>35</v>
      </c>
      <c r="M6" s="26">
        <v>41.666666999999997</v>
      </c>
      <c r="N6" s="26">
        <v>105</v>
      </c>
      <c r="O6" s="26">
        <v>125</v>
      </c>
      <c r="P6" s="26">
        <v>4</v>
      </c>
      <c r="Q6" s="27">
        <v>125</v>
      </c>
      <c r="S6">
        <f>DAY(Function3!B6)</f>
        <v>12</v>
      </c>
      <c r="T6">
        <f>MONTH(Function3!B6)</f>
        <v>3</v>
      </c>
      <c r="U6">
        <f t="shared" si="0"/>
        <v>2016</v>
      </c>
      <c r="V6" s="24">
        <f t="shared" si="1"/>
        <v>42436</v>
      </c>
      <c r="W6" s="24">
        <f t="shared" si="2"/>
        <v>42446</v>
      </c>
      <c r="X6" s="45">
        <f t="shared" ca="1" si="3"/>
        <v>6.7698630136986298</v>
      </c>
    </row>
    <row r="7" spans="1:24" x14ac:dyDescent="0.3">
      <c r="A7" s="28">
        <v>5</v>
      </c>
      <c r="B7" s="50">
        <v>42468</v>
      </c>
      <c r="C7" s="29">
        <v>2016</v>
      </c>
      <c r="D7" s="29" t="s">
        <v>22</v>
      </c>
      <c r="E7" s="29">
        <v>29</v>
      </c>
      <c r="F7" s="29" t="s">
        <v>92</v>
      </c>
      <c r="G7" s="29" t="s">
        <v>93</v>
      </c>
      <c r="H7" s="29" t="s">
        <v>94</v>
      </c>
      <c r="I7" s="29" t="s">
        <v>95</v>
      </c>
      <c r="J7" s="29" t="s">
        <v>96</v>
      </c>
      <c r="K7" s="29">
        <v>1</v>
      </c>
      <c r="L7" s="29">
        <v>66</v>
      </c>
      <c r="M7" s="29">
        <v>78</v>
      </c>
      <c r="N7" s="29">
        <v>66</v>
      </c>
      <c r="O7" s="29">
        <v>78</v>
      </c>
      <c r="P7" s="29">
        <v>5</v>
      </c>
      <c r="Q7" s="30">
        <v>78</v>
      </c>
      <c r="S7">
        <f>DAY(Function3!B7)</f>
        <v>8</v>
      </c>
      <c r="T7">
        <f>MONTH(Function3!B7)</f>
        <v>4</v>
      </c>
      <c r="U7">
        <f t="shared" si="0"/>
        <v>2016</v>
      </c>
      <c r="V7" s="24">
        <f t="shared" si="1"/>
        <v>42463</v>
      </c>
      <c r="W7" s="24">
        <f t="shared" si="2"/>
        <v>42473</v>
      </c>
      <c r="X7" s="45">
        <f t="shared" ca="1" si="3"/>
        <v>6.6958904109589037</v>
      </c>
    </row>
    <row r="8" spans="1:24" x14ac:dyDescent="0.3">
      <c r="A8" s="25">
        <v>6</v>
      </c>
      <c r="B8" s="49">
        <v>42477</v>
      </c>
      <c r="C8" s="26">
        <v>2016</v>
      </c>
      <c r="D8" s="26" t="s">
        <v>22</v>
      </c>
      <c r="E8" s="26">
        <v>29</v>
      </c>
      <c r="F8" s="26" t="s">
        <v>92</v>
      </c>
      <c r="G8" s="26" t="s">
        <v>93</v>
      </c>
      <c r="H8" s="26" t="s">
        <v>94</v>
      </c>
      <c r="I8" s="26" t="s">
        <v>95</v>
      </c>
      <c r="J8" s="26" t="s">
        <v>96</v>
      </c>
      <c r="K8" s="26">
        <v>2</v>
      </c>
      <c r="L8" s="26">
        <v>52</v>
      </c>
      <c r="M8" s="26">
        <v>60</v>
      </c>
      <c r="N8" s="26">
        <v>104</v>
      </c>
      <c r="O8" s="26">
        <v>120</v>
      </c>
      <c r="P8" s="26">
        <v>6</v>
      </c>
      <c r="Q8" s="27">
        <v>120</v>
      </c>
      <c r="S8">
        <f>DAY(Function3!B8)</f>
        <v>17</v>
      </c>
      <c r="T8">
        <f>MONTH(Function3!B8)</f>
        <v>4</v>
      </c>
      <c r="U8">
        <f t="shared" si="0"/>
        <v>2016</v>
      </c>
      <c r="V8" s="24">
        <f t="shared" si="1"/>
        <v>42472</v>
      </c>
      <c r="W8" s="24">
        <f t="shared" si="2"/>
        <v>42482</v>
      </c>
      <c r="X8" s="45">
        <f t="shared" ca="1" si="3"/>
        <v>6.6712328767123283</v>
      </c>
    </row>
    <row r="9" spans="1:24" x14ac:dyDescent="0.3">
      <c r="A9" s="28">
        <v>7</v>
      </c>
      <c r="B9" s="50">
        <v>42477</v>
      </c>
      <c r="C9" s="29">
        <v>2016</v>
      </c>
      <c r="D9" s="29" t="s">
        <v>22</v>
      </c>
      <c r="E9" s="29">
        <v>29</v>
      </c>
      <c r="F9" s="29" t="s">
        <v>92</v>
      </c>
      <c r="G9" s="29" t="s">
        <v>93</v>
      </c>
      <c r="H9" s="29" t="s">
        <v>94</v>
      </c>
      <c r="I9" s="29" t="s">
        <v>95</v>
      </c>
      <c r="J9" s="29" t="s">
        <v>96</v>
      </c>
      <c r="K9" s="29">
        <v>1</v>
      </c>
      <c r="L9" s="29">
        <v>60</v>
      </c>
      <c r="M9" s="29">
        <v>68</v>
      </c>
      <c r="N9" s="29">
        <v>60</v>
      </c>
      <c r="O9" s="29">
        <v>68</v>
      </c>
      <c r="P9" s="29">
        <v>7</v>
      </c>
      <c r="Q9" s="30">
        <v>68</v>
      </c>
      <c r="S9">
        <f>DAY(Function3!B9)</f>
        <v>17</v>
      </c>
      <c r="T9">
        <f>MONTH(Function3!B9)</f>
        <v>4</v>
      </c>
      <c r="U9">
        <f t="shared" si="0"/>
        <v>2016</v>
      </c>
      <c r="V9" s="24">
        <f t="shared" si="1"/>
        <v>42472</v>
      </c>
      <c r="W9" s="24">
        <f t="shared" si="2"/>
        <v>42482</v>
      </c>
      <c r="X9" s="45">
        <f t="shared" ca="1" si="3"/>
        <v>6.6712328767123283</v>
      </c>
    </row>
    <row r="10" spans="1:24" x14ac:dyDescent="0.3">
      <c r="A10" s="25">
        <v>8</v>
      </c>
      <c r="B10" s="49">
        <v>42543</v>
      </c>
      <c r="C10" s="26">
        <v>2016</v>
      </c>
      <c r="D10" s="26" t="s">
        <v>24</v>
      </c>
      <c r="E10" s="26">
        <v>29</v>
      </c>
      <c r="F10" s="26" t="s">
        <v>92</v>
      </c>
      <c r="G10" s="26" t="s">
        <v>93</v>
      </c>
      <c r="H10" s="26" t="s">
        <v>94</v>
      </c>
      <c r="I10" s="26" t="s">
        <v>95</v>
      </c>
      <c r="J10" s="26" t="s">
        <v>96</v>
      </c>
      <c r="K10" s="26">
        <v>2</v>
      </c>
      <c r="L10" s="26">
        <v>8</v>
      </c>
      <c r="M10" s="26">
        <v>10</v>
      </c>
      <c r="N10" s="26">
        <v>16</v>
      </c>
      <c r="O10" s="26">
        <v>20</v>
      </c>
      <c r="P10" s="26">
        <v>8</v>
      </c>
      <c r="Q10" s="27">
        <v>20</v>
      </c>
      <c r="S10">
        <f>DAY(Function3!B10)</f>
        <v>22</v>
      </c>
      <c r="T10">
        <f>MONTH(Function3!B10)</f>
        <v>6</v>
      </c>
      <c r="U10">
        <f t="shared" si="0"/>
        <v>2016</v>
      </c>
      <c r="V10" s="24">
        <f t="shared" si="1"/>
        <v>42538</v>
      </c>
      <c r="W10" s="24">
        <f t="shared" si="2"/>
        <v>42548</v>
      </c>
      <c r="X10" s="45">
        <f t="shared" ca="1" si="3"/>
        <v>6.4904109589041097</v>
      </c>
    </row>
    <row r="11" spans="1:24" x14ac:dyDescent="0.3">
      <c r="A11" s="28">
        <v>9</v>
      </c>
      <c r="B11" s="50">
        <v>42543</v>
      </c>
      <c r="C11" s="29">
        <v>2016</v>
      </c>
      <c r="D11" s="29" t="s">
        <v>24</v>
      </c>
      <c r="E11" s="29">
        <v>29</v>
      </c>
      <c r="F11" s="29" t="s">
        <v>92</v>
      </c>
      <c r="G11" s="29" t="s">
        <v>93</v>
      </c>
      <c r="H11" s="29" t="s">
        <v>94</v>
      </c>
      <c r="I11" s="29" t="s">
        <v>95</v>
      </c>
      <c r="J11" s="29" t="s">
        <v>96</v>
      </c>
      <c r="K11" s="29">
        <v>2</v>
      </c>
      <c r="L11" s="29">
        <v>2.5</v>
      </c>
      <c r="M11" s="29">
        <v>3</v>
      </c>
      <c r="N11" s="29">
        <v>5</v>
      </c>
      <c r="O11" s="29">
        <v>6</v>
      </c>
      <c r="P11" s="29">
        <v>9</v>
      </c>
      <c r="Q11" s="30">
        <v>6</v>
      </c>
      <c r="S11">
        <f>DAY(Function3!B11)</f>
        <v>22</v>
      </c>
      <c r="T11">
        <f>MONTH(Function3!B11)</f>
        <v>6</v>
      </c>
      <c r="U11">
        <f t="shared" si="0"/>
        <v>2016</v>
      </c>
      <c r="V11" s="24">
        <f t="shared" si="1"/>
        <v>42538</v>
      </c>
      <c r="W11" s="24">
        <f t="shared" si="2"/>
        <v>42548</v>
      </c>
      <c r="X11" s="45">
        <f t="shared" ca="1" si="3"/>
        <v>6.4904109589041097</v>
      </c>
    </row>
    <row r="12" spans="1:24" x14ac:dyDescent="0.3">
      <c r="A12" s="25">
        <v>10</v>
      </c>
      <c r="B12" s="49">
        <v>42545</v>
      </c>
      <c r="C12" s="26">
        <v>2016</v>
      </c>
      <c r="D12" s="26" t="s">
        <v>24</v>
      </c>
      <c r="E12" s="26">
        <v>29</v>
      </c>
      <c r="F12" s="26" t="s">
        <v>92</v>
      </c>
      <c r="G12" s="26" t="s">
        <v>93</v>
      </c>
      <c r="H12" s="26" t="s">
        <v>94</v>
      </c>
      <c r="I12" s="26" t="s">
        <v>95</v>
      </c>
      <c r="J12" s="26" t="s">
        <v>99</v>
      </c>
      <c r="K12" s="26">
        <v>2</v>
      </c>
      <c r="L12" s="26">
        <v>17.5</v>
      </c>
      <c r="M12" s="26">
        <v>21</v>
      </c>
      <c r="N12" s="26">
        <v>35</v>
      </c>
      <c r="O12" s="26">
        <v>42</v>
      </c>
      <c r="P12" s="26">
        <v>10</v>
      </c>
      <c r="Q12" s="27">
        <v>42</v>
      </c>
      <c r="S12">
        <f>DAY(Function3!B12)</f>
        <v>24</v>
      </c>
      <c r="T12">
        <f>MONTH(Function3!B12)</f>
        <v>6</v>
      </c>
      <c r="U12">
        <f t="shared" si="0"/>
        <v>2016</v>
      </c>
      <c r="V12" s="24">
        <f t="shared" si="1"/>
        <v>42540</v>
      </c>
      <c r="W12" s="24">
        <f t="shared" si="2"/>
        <v>42550</v>
      </c>
      <c r="X12" s="45">
        <f t="shared" ca="1" si="3"/>
        <v>6.484931506849315</v>
      </c>
    </row>
    <row r="13" spans="1:24" x14ac:dyDescent="0.3">
      <c r="A13" s="28">
        <v>11</v>
      </c>
      <c r="B13" s="50">
        <v>42552</v>
      </c>
      <c r="C13" s="29">
        <v>2016</v>
      </c>
      <c r="D13" s="29" t="s">
        <v>25</v>
      </c>
      <c r="E13" s="29">
        <v>29</v>
      </c>
      <c r="F13" s="29" t="s">
        <v>92</v>
      </c>
      <c r="G13" s="29" t="s">
        <v>93</v>
      </c>
      <c r="H13" s="29" t="s">
        <v>94</v>
      </c>
      <c r="I13" s="29" t="s">
        <v>95</v>
      </c>
      <c r="J13" s="29" t="s">
        <v>96</v>
      </c>
      <c r="K13" s="29">
        <v>3</v>
      </c>
      <c r="L13" s="29">
        <v>40</v>
      </c>
      <c r="M13" s="29">
        <v>48.666666999999997</v>
      </c>
      <c r="N13" s="29">
        <v>120</v>
      </c>
      <c r="O13" s="29">
        <v>146</v>
      </c>
      <c r="P13" s="29">
        <v>11</v>
      </c>
      <c r="Q13" s="30">
        <v>146</v>
      </c>
      <c r="S13">
        <f>DAY(Function3!B13)</f>
        <v>1</v>
      </c>
      <c r="T13">
        <f>MONTH(Function3!B13)</f>
        <v>7</v>
      </c>
      <c r="U13">
        <f t="shared" si="0"/>
        <v>2016</v>
      </c>
      <c r="V13" s="24">
        <f t="shared" si="1"/>
        <v>42547</v>
      </c>
      <c r="W13" s="24">
        <f t="shared" si="2"/>
        <v>42557</v>
      </c>
      <c r="X13" s="45">
        <f t="shared" ca="1" si="3"/>
        <v>6.4657534246575343</v>
      </c>
    </row>
    <row r="14" spans="1:24" x14ac:dyDescent="0.3">
      <c r="A14" s="25">
        <v>12</v>
      </c>
      <c r="B14" s="49">
        <v>42573</v>
      </c>
      <c r="C14" s="26">
        <v>2016</v>
      </c>
      <c r="D14" s="26" t="s">
        <v>25</v>
      </c>
      <c r="E14" s="26">
        <v>29</v>
      </c>
      <c r="F14" s="26" t="s">
        <v>92</v>
      </c>
      <c r="G14" s="26" t="s">
        <v>93</v>
      </c>
      <c r="H14" s="26" t="s">
        <v>94</v>
      </c>
      <c r="I14" s="26" t="s">
        <v>95</v>
      </c>
      <c r="J14" s="26" t="s">
        <v>96</v>
      </c>
      <c r="K14" s="26">
        <v>2</v>
      </c>
      <c r="L14" s="26">
        <v>46</v>
      </c>
      <c r="M14" s="26">
        <v>60</v>
      </c>
      <c r="N14" s="26">
        <v>92</v>
      </c>
      <c r="O14" s="26">
        <v>120</v>
      </c>
      <c r="P14" s="26">
        <v>12</v>
      </c>
      <c r="Q14" s="27">
        <v>120</v>
      </c>
      <c r="S14">
        <f>DAY(Function3!B14)</f>
        <v>22</v>
      </c>
      <c r="T14">
        <f>MONTH(Function3!B14)</f>
        <v>7</v>
      </c>
      <c r="U14">
        <f t="shared" si="0"/>
        <v>2016</v>
      </c>
      <c r="V14" s="24">
        <f t="shared" si="1"/>
        <v>42568</v>
      </c>
      <c r="W14" s="24">
        <f t="shared" si="2"/>
        <v>42578</v>
      </c>
      <c r="X14" s="45">
        <f t="shared" ca="1" si="3"/>
        <v>6.4082191780821915</v>
      </c>
    </row>
    <row r="15" spans="1:24" x14ac:dyDescent="0.3">
      <c r="A15" s="28">
        <v>13</v>
      </c>
      <c r="B15" s="50">
        <v>42573</v>
      </c>
      <c r="C15" s="29">
        <v>2016</v>
      </c>
      <c r="D15" s="29" t="s">
        <v>25</v>
      </c>
      <c r="E15" s="29">
        <v>29</v>
      </c>
      <c r="F15" s="29" t="s">
        <v>92</v>
      </c>
      <c r="G15" s="29" t="s">
        <v>93</v>
      </c>
      <c r="H15" s="29" t="s">
        <v>94</v>
      </c>
      <c r="I15" s="29" t="s">
        <v>95</v>
      </c>
      <c r="J15" s="29" t="s">
        <v>96</v>
      </c>
      <c r="K15" s="29">
        <v>1</v>
      </c>
      <c r="L15" s="29">
        <v>9</v>
      </c>
      <c r="M15" s="29">
        <v>10</v>
      </c>
      <c r="N15" s="29">
        <v>9</v>
      </c>
      <c r="O15" s="29">
        <v>10</v>
      </c>
      <c r="P15" s="29">
        <v>13</v>
      </c>
      <c r="Q15" s="30">
        <v>10</v>
      </c>
      <c r="S15">
        <f>DAY(Function3!B15)</f>
        <v>22</v>
      </c>
      <c r="T15">
        <f>MONTH(Function3!B15)</f>
        <v>7</v>
      </c>
      <c r="U15">
        <f t="shared" si="0"/>
        <v>2016</v>
      </c>
      <c r="V15" s="24">
        <f t="shared" si="1"/>
        <v>42568</v>
      </c>
      <c r="W15" s="24">
        <f t="shared" si="2"/>
        <v>42578</v>
      </c>
      <c r="X15" s="45">
        <f t="shared" ca="1" si="3"/>
        <v>6.4082191780821915</v>
      </c>
    </row>
    <row r="16" spans="1:24" x14ac:dyDescent="0.3">
      <c r="A16" s="25">
        <v>14</v>
      </c>
      <c r="B16" s="49">
        <v>42234</v>
      </c>
      <c r="C16" s="26">
        <v>2015</v>
      </c>
      <c r="D16" s="26" t="s">
        <v>26</v>
      </c>
      <c r="E16" s="26">
        <v>29</v>
      </c>
      <c r="F16" s="26" t="s">
        <v>92</v>
      </c>
      <c r="G16" s="26" t="s">
        <v>93</v>
      </c>
      <c r="H16" s="26" t="s">
        <v>94</v>
      </c>
      <c r="I16" s="26" t="s">
        <v>95</v>
      </c>
      <c r="J16" s="26" t="s">
        <v>99</v>
      </c>
      <c r="K16" s="26">
        <v>3</v>
      </c>
      <c r="L16" s="26">
        <v>151.66999999999999</v>
      </c>
      <c r="M16" s="26">
        <v>181.33333300000001</v>
      </c>
      <c r="N16" s="26">
        <v>455</v>
      </c>
      <c r="O16" s="26">
        <v>544</v>
      </c>
      <c r="P16" s="26">
        <v>14</v>
      </c>
      <c r="Q16" s="27">
        <v>544</v>
      </c>
      <c r="S16">
        <f>DAY(Function3!B16)</f>
        <v>18</v>
      </c>
      <c r="T16">
        <f>MONTH(Function3!B16)</f>
        <v>8</v>
      </c>
      <c r="U16">
        <f t="shared" si="0"/>
        <v>2015</v>
      </c>
      <c r="V16" s="24">
        <f t="shared" si="1"/>
        <v>42229</v>
      </c>
      <c r="W16" s="24">
        <f t="shared" si="2"/>
        <v>42239</v>
      </c>
      <c r="X16" s="45">
        <f t="shared" ca="1" si="3"/>
        <v>7.3369863013698629</v>
      </c>
    </row>
    <row r="17" spans="1:24" x14ac:dyDescent="0.3">
      <c r="A17" s="28">
        <v>15</v>
      </c>
      <c r="B17" s="50">
        <v>42246</v>
      </c>
      <c r="C17" s="29">
        <v>2015</v>
      </c>
      <c r="D17" s="29" t="s">
        <v>26</v>
      </c>
      <c r="E17" s="29">
        <v>29</v>
      </c>
      <c r="F17" s="29" t="s">
        <v>92</v>
      </c>
      <c r="G17" s="29" t="s">
        <v>93</v>
      </c>
      <c r="H17" s="29" t="s">
        <v>94</v>
      </c>
      <c r="I17" s="29" t="s">
        <v>95</v>
      </c>
      <c r="J17" s="29" t="s">
        <v>96</v>
      </c>
      <c r="K17" s="29">
        <v>3</v>
      </c>
      <c r="L17" s="29">
        <v>70</v>
      </c>
      <c r="M17" s="29">
        <v>72.666667000000004</v>
      </c>
      <c r="N17" s="29">
        <v>210</v>
      </c>
      <c r="O17" s="29">
        <v>218</v>
      </c>
      <c r="P17" s="29">
        <v>15</v>
      </c>
      <c r="Q17" s="30">
        <v>218</v>
      </c>
      <c r="S17">
        <f>DAY(Function3!B17)</f>
        <v>30</v>
      </c>
      <c r="T17">
        <f>MONTH(Function3!B17)</f>
        <v>8</v>
      </c>
      <c r="U17">
        <f t="shared" si="0"/>
        <v>2015</v>
      </c>
      <c r="V17" s="24">
        <f t="shared" si="1"/>
        <v>42241</v>
      </c>
      <c r="W17" s="24">
        <f t="shared" si="2"/>
        <v>42251</v>
      </c>
      <c r="X17" s="45">
        <f t="shared" ca="1" si="3"/>
        <v>7.3041095890410963</v>
      </c>
    </row>
    <row r="18" spans="1:24" x14ac:dyDescent="0.3">
      <c r="A18" s="25">
        <v>16</v>
      </c>
      <c r="B18" s="49">
        <v>42264</v>
      </c>
      <c r="C18" s="26">
        <v>2015</v>
      </c>
      <c r="D18" s="26" t="s">
        <v>27</v>
      </c>
      <c r="E18" s="26">
        <v>29</v>
      </c>
      <c r="F18" s="26" t="s">
        <v>92</v>
      </c>
      <c r="G18" s="26" t="s">
        <v>93</v>
      </c>
      <c r="H18" s="26" t="s">
        <v>94</v>
      </c>
      <c r="I18" s="26" t="s">
        <v>95</v>
      </c>
      <c r="J18" s="26" t="s">
        <v>96</v>
      </c>
      <c r="K18" s="26">
        <v>1</v>
      </c>
      <c r="L18" s="26">
        <v>385</v>
      </c>
      <c r="M18" s="26">
        <v>439</v>
      </c>
      <c r="N18" s="26">
        <v>385</v>
      </c>
      <c r="O18" s="26">
        <v>439</v>
      </c>
      <c r="P18" s="26">
        <v>16</v>
      </c>
      <c r="Q18" s="27">
        <v>439</v>
      </c>
      <c r="S18">
        <f>DAY(Function3!B18)</f>
        <v>17</v>
      </c>
      <c r="T18">
        <f>MONTH(Function3!B18)</f>
        <v>9</v>
      </c>
      <c r="U18">
        <f t="shared" si="0"/>
        <v>2015</v>
      </c>
      <c r="V18" s="24">
        <f t="shared" si="1"/>
        <v>42259</v>
      </c>
      <c r="W18" s="24">
        <f t="shared" si="2"/>
        <v>42269</v>
      </c>
      <c r="X18" s="45">
        <f t="shared" ca="1" si="3"/>
        <v>7.2547945205479456</v>
      </c>
    </row>
    <row r="19" spans="1:24" x14ac:dyDescent="0.3">
      <c r="A19" s="28">
        <v>17</v>
      </c>
      <c r="B19" s="50">
        <v>42264</v>
      </c>
      <c r="C19" s="29">
        <v>2015</v>
      </c>
      <c r="D19" s="29" t="s">
        <v>27</v>
      </c>
      <c r="E19" s="29">
        <v>29</v>
      </c>
      <c r="F19" s="29" t="s">
        <v>92</v>
      </c>
      <c r="G19" s="29" t="s">
        <v>93</v>
      </c>
      <c r="H19" s="29" t="s">
        <v>94</v>
      </c>
      <c r="I19" s="29" t="s">
        <v>95</v>
      </c>
      <c r="J19" s="29" t="s">
        <v>96</v>
      </c>
      <c r="K19" s="29">
        <v>2</v>
      </c>
      <c r="L19" s="29">
        <v>72.5</v>
      </c>
      <c r="M19" s="29">
        <v>86.5</v>
      </c>
      <c r="N19" s="29">
        <v>145</v>
      </c>
      <c r="O19" s="29">
        <v>173</v>
      </c>
      <c r="P19" s="29">
        <v>17</v>
      </c>
      <c r="Q19" s="30">
        <v>173</v>
      </c>
      <c r="S19">
        <f>DAY(Function3!B19)</f>
        <v>17</v>
      </c>
      <c r="T19">
        <f>MONTH(Function3!B19)</f>
        <v>9</v>
      </c>
      <c r="U19">
        <f t="shared" si="0"/>
        <v>2015</v>
      </c>
      <c r="V19" s="24">
        <f t="shared" si="1"/>
        <v>42259</v>
      </c>
      <c r="W19" s="24">
        <f t="shared" si="2"/>
        <v>42269</v>
      </c>
      <c r="X19" s="45">
        <f t="shared" ca="1" si="3"/>
        <v>7.2547945205479456</v>
      </c>
    </row>
    <row r="20" spans="1:24" x14ac:dyDescent="0.3">
      <c r="A20" s="25">
        <v>18</v>
      </c>
      <c r="B20" s="49">
        <v>42264</v>
      </c>
      <c r="C20" s="26">
        <v>2015</v>
      </c>
      <c r="D20" s="26" t="s">
        <v>27</v>
      </c>
      <c r="E20" s="26">
        <v>29</v>
      </c>
      <c r="F20" s="26" t="s">
        <v>92</v>
      </c>
      <c r="G20" s="26" t="s">
        <v>93</v>
      </c>
      <c r="H20" s="26" t="s">
        <v>94</v>
      </c>
      <c r="I20" s="26" t="s">
        <v>95</v>
      </c>
      <c r="J20" s="26" t="s">
        <v>99</v>
      </c>
      <c r="K20" s="26">
        <v>3</v>
      </c>
      <c r="L20" s="26">
        <v>210</v>
      </c>
      <c r="M20" s="26">
        <v>212.66666699999999</v>
      </c>
      <c r="N20" s="26">
        <v>630</v>
      </c>
      <c r="O20" s="26">
        <v>638</v>
      </c>
      <c r="P20" s="26">
        <v>18</v>
      </c>
      <c r="Q20" s="27">
        <v>638</v>
      </c>
      <c r="S20">
        <f>DAY(Function3!B20)</f>
        <v>17</v>
      </c>
      <c r="T20">
        <f>MONTH(Function3!B20)</f>
        <v>9</v>
      </c>
      <c r="U20">
        <f t="shared" si="0"/>
        <v>2015</v>
      </c>
      <c r="V20" s="24">
        <f t="shared" si="1"/>
        <v>42259</v>
      </c>
      <c r="W20" s="24">
        <f t="shared" si="2"/>
        <v>42269</v>
      </c>
      <c r="X20" s="45">
        <f t="shared" ca="1" si="3"/>
        <v>7.2547945205479456</v>
      </c>
    </row>
    <row r="21" spans="1:24" x14ac:dyDescent="0.3">
      <c r="A21" s="28">
        <v>19</v>
      </c>
      <c r="B21" s="50">
        <v>42271</v>
      </c>
      <c r="C21" s="29">
        <v>2015</v>
      </c>
      <c r="D21" s="29" t="s">
        <v>27</v>
      </c>
      <c r="E21" s="29">
        <v>29</v>
      </c>
      <c r="F21" s="29" t="s">
        <v>92</v>
      </c>
      <c r="G21" s="29" t="s">
        <v>93</v>
      </c>
      <c r="H21" s="29" t="s">
        <v>94</v>
      </c>
      <c r="I21" s="29" t="s">
        <v>95</v>
      </c>
      <c r="J21" s="29" t="s">
        <v>96</v>
      </c>
      <c r="K21" s="29">
        <v>1</v>
      </c>
      <c r="L21" s="29">
        <v>64</v>
      </c>
      <c r="M21" s="29">
        <v>74</v>
      </c>
      <c r="N21" s="29">
        <v>64</v>
      </c>
      <c r="O21" s="29">
        <v>74</v>
      </c>
      <c r="P21" s="29">
        <v>19</v>
      </c>
      <c r="Q21" s="30">
        <v>74</v>
      </c>
      <c r="S21">
        <f>DAY(Function3!B21)</f>
        <v>24</v>
      </c>
      <c r="T21">
        <f>MONTH(Function3!B21)</f>
        <v>9</v>
      </c>
      <c r="U21">
        <f t="shared" si="0"/>
        <v>2015</v>
      </c>
      <c r="V21" s="24">
        <f t="shared" si="1"/>
        <v>42266</v>
      </c>
      <c r="W21" s="24">
        <f t="shared" si="2"/>
        <v>42276</v>
      </c>
      <c r="X21" s="45">
        <f t="shared" ca="1" si="3"/>
        <v>7.2356164383561641</v>
      </c>
    </row>
    <row r="22" spans="1:24" x14ac:dyDescent="0.3">
      <c r="A22" s="25">
        <v>20</v>
      </c>
      <c r="B22" s="49">
        <v>42271</v>
      </c>
      <c r="C22" s="26">
        <v>2015</v>
      </c>
      <c r="D22" s="26" t="s">
        <v>27</v>
      </c>
      <c r="E22" s="26">
        <v>29</v>
      </c>
      <c r="F22" s="26" t="s">
        <v>92</v>
      </c>
      <c r="G22" s="26" t="s">
        <v>93</v>
      </c>
      <c r="H22" s="26" t="s">
        <v>94</v>
      </c>
      <c r="I22" s="26" t="s">
        <v>95</v>
      </c>
      <c r="J22" s="26" t="s">
        <v>99</v>
      </c>
      <c r="K22" s="26">
        <v>3</v>
      </c>
      <c r="L22" s="26">
        <v>326.67</v>
      </c>
      <c r="M22" s="26">
        <v>359.66666700000002</v>
      </c>
      <c r="N22" s="26">
        <v>980</v>
      </c>
      <c r="O22" s="26">
        <v>1079</v>
      </c>
      <c r="P22" s="26">
        <v>20</v>
      </c>
      <c r="Q22" s="27">
        <v>1079</v>
      </c>
      <c r="S22">
        <f>DAY(Function3!B22)</f>
        <v>24</v>
      </c>
      <c r="T22">
        <f>MONTH(Function3!B22)</f>
        <v>9</v>
      </c>
      <c r="U22">
        <f t="shared" si="0"/>
        <v>2015</v>
      </c>
      <c r="V22" s="24">
        <f t="shared" si="1"/>
        <v>42266</v>
      </c>
      <c r="W22" s="24">
        <f t="shared" si="2"/>
        <v>42276</v>
      </c>
      <c r="X22" s="45">
        <f t="shared" ca="1" si="3"/>
        <v>7.2356164383561641</v>
      </c>
    </row>
    <row r="23" spans="1:24" x14ac:dyDescent="0.3">
      <c r="A23" s="28">
        <v>21</v>
      </c>
      <c r="B23" s="50">
        <v>42284</v>
      </c>
      <c r="C23" s="29">
        <v>2015</v>
      </c>
      <c r="D23" s="29" t="s">
        <v>28</v>
      </c>
      <c r="E23" s="29">
        <v>29</v>
      </c>
      <c r="F23" s="29" t="s">
        <v>92</v>
      </c>
      <c r="G23" s="29" t="s">
        <v>93</v>
      </c>
      <c r="H23" s="29" t="s">
        <v>94</v>
      </c>
      <c r="I23" s="29" t="s">
        <v>95</v>
      </c>
      <c r="J23" s="29" t="s">
        <v>96</v>
      </c>
      <c r="K23" s="29">
        <v>1</v>
      </c>
      <c r="L23" s="29">
        <v>125</v>
      </c>
      <c r="M23" s="29">
        <v>136</v>
      </c>
      <c r="N23" s="29">
        <v>125</v>
      </c>
      <c r="O23" s="29">
        <v>136</v>
      </c>
      <c r="P23" s="29">
        <v>21</v>
      </c>
      <c r="Q23" s="30">
        <v>136</v>
      </c>
      <c r="S23">
        <f>DAY(Function3!B23)</f>
        <v>7</v>
      </c>
      <c r="T23">
        <f>MONTH(Function3!B23)</f>
        <v>10</v>
      </c>
      <c r="U23">
        <f t="shared" si="0"/>
        <v>2015</v>
      </c>
      <c r="V23" s="24">
        <f t="shared" si="1"/>
        <v>42279</v>
      </c>
      <c r="W23" s="24">
        <f t="shared" si="2"/>
        <v>42289</v>
      </c>
      <c r="X23" s="45">
        <f t="shared" ca="1" si="3"/>
        <v>7.2</v>
      </c>
    </row>
    <row r="24" spans="1:24" x14ac:dyDescent="0.3">
      <c r="A24" s="25">
        <v>22</v>
      </c>
      <c r="B24" s="49">
        <v>42284</v>
      </c>
      <c r="C24" s="26">
        <v>2015</v>
      </c>
      <c r="D24" s="26" t="s">
        <v>28</v>
      </c>
      <c r="E24" s="26">
        <v>29</v>
      </c>
      <c r="F24" s="26" t="s">
        <v>92</v>
      </c>
      <c r="G24" s="26" t="s">
        <v>93</v>
      </c>
      <c r="H24" s="26" t="s">
        <v>94</v>
      </c>
      <c r="I24" s="26" t="s">
        <v>95</v>
      </c>
      <c r="J24" s="26" t="s">
        <v>99</v>
      </c>
      <c r="K24" s="26">
        <v>2</v>
      </c>
      <c r="L24" s="26">
        <v>17.5</v>
      </c>
      <c r="M24" s="26">
        <v>18</v>
      </c>
      <c r="N24" s="26">
        <v>35</v>
      </c>
      <c r="O24" s="26">
        <v>36</v>
      </c>
      <c r="P24" s="26">
        <v>22</v>
      </c>
      <c r="Q24" s="27">
        <v>36</v>
      </c>
      <c r="S24">
        <f>DAY(Function3!B24)</f>
        <v>7</v>
      </c>
      <c r="T24">
        <f>MONTH(Function3!B24)</f>
        <v>10</v>
      </c>
      <c r="U24">
        <f t="shared" si="0"/>
        <v>2015</v>
      </c>
      <c r="V24" s="24">
        <f t="shared" si="1"/>
        <v>42279</v>
      </c>
      <c r="W24" s="24">
        <f t="shared" si="2"/>
        <v>42289</v>
      </c>
      <c r="X24" s="45">
        <f t="shared" ca="1" si="3"/>
        <v>7.2</v>
      </c>
    </row>
    <row r="25" spans="1:24" x14ac:dyDescent="0.3">
      <c r="A25" s="28">
        <v>23</v>
      </c>
      <c r="B25" s="50">
        <v>42284</v>
      </c>
      <c r="C25" s="29">
        <v>2015</v>
      </c>
      <c r="D25" s="29" t="s">
        <v>28</v>
      </c>
      <c r="E25" s="29">
        <v>29</v>
      </c>
      <c r="F25" s="29" t="s">
        <v>92</v>
      </c>
      <c r="G25" s="29" t="s">
        <v>93</v>
      </c>
      <c r="H25" s="29" t="s">
        <v>94</v>
      </c>
      <c r="I25" s="29" t="s">
        <v>95</v>
      </c>
      <c r="J25" s="29" t="s">
        <v>96</v>
      </c>
      <c r="K25" s="29">
        <v>2</v>
      </c>
      <c r="L25" s="29">
        <v>215</v>
      </c>
      <c r="M25" s="29">
        <v>226</v>
      </c>
      <c r="N25" s="29">
        <v>430</v>
      </c>
      <c r="O25" s="29">
        <v>452</v>
      </c>
      <c r="P25" s="29">
        <v>23</v>
      </c>
      <c r="Q25" s="30">
        <v>452</v>
      </c>
      <c r="S25">
        <f>DAY(Function3!B25)</f>
        <v>7</v>
      </c>
      <c r="T25">
        <f>MONTH(Function3!B25)</f>
        <v>10</v>
      </c>
      <c r="U25">
        <f t="shared" si="0"/>
        <v>2015</v>
      </c>
      <c r="V25" s="24">
        <f t="shared" si="1"/>
        <v>42279</v>
      </c>
      <c r="W25" s="24">
        <f t="shared" si="2"/>
        <v>42289</v>
      </c>
      <c r="X25" s="45">
        <f t="shared" ca="1" si="3"/>
        <v>7.2</v>
      </c>
    </row>
    <row r="26" spans="1:24" x14ac:dyDescent="0.3">
      <c r="A26" s="25">
        <v>24</v>
      </c>
      <c r="B26" s="49">
        <v>42284</v>
      </c>
      <c r="C26" s="26">
        <v>2015</v>
      </c>
      <c r="D26" s="26" t="s">
        <v>28</v>
      </c>
      <c r="E26" s="26">
        <v>29</v>
      </c>
      <c r="F26" s="26" t="s">
        <v>92</v>
      </c>
      <c r="G26" s="26" t="s">
        <v>93</v>
      </c>
      <c r="H26" s="26" t="s">
        <v>94</v>
      </c>
      <c r="I26" s="26" t="s">
        <v>95</v>
      </c>
      <c r="J26" s="26" t="s">
        <v>96</v>
      </c>
      <c r="K26" s="26">
        <v>3</v>
      </c>
      <c r="L26" s="26">
        <v>22</v>
      </c>
      <c r="M26" s="26">
        <v>23</v>
      </c>
      <c r="N26" s="26">
        <v>66</v>
      </c>
      <c r="O26" s="26">
        <v>69</v>
      </c>
      <c r="P26" s="26">
        <v>24</v>
      </c>
      <c r="Q26" s="27">
        <v>69</v>
      </c>
      <c r="S26">
        <f>DAY(Function3!B26)</f>
        <v>7</v>
      </c>
      <c r="T26">
        <f>MONTH(Function3!B26)</f>
        <v>10</v>
      </c>
      <c r="U26">
        <f t="shared" si="0"/>
        <v>2015</v>
      </c>
      <c r="V26" s="24">
        <f t="shared" si="1"/>
        <v>42279</v>
      </c>
      <c r="W26" s="24">
        <f t="shared" si="2"/>
        <v>42289</v>
      </c>
      <c r="X26" s="45">
        <f t="shared" ca="1" si="3"/>
        <v>7.2</v>
      </c>
    </row>
    <row r="27" spans="1:24" x14ac:dyDescent="0.3">
      <c r="A27" s="28">
        <v>25</v>
      </c>
      <c r="B27" s="50">
        <v>42290</v>
      </c>
      <c r="C27" s="29">
        <v>2015</v>
      </c>
      <c r="D27" s="29" t="s">
        <v>28</v>
      </c>
      <c r="E27" s="29">
        <v>29</v>
      </c>
      <c r="F27" s="29" t="s">
        <v>92</v>
      </c>
      <c r="G27" s="29" t="s">
        <v>93</v>
      </c>
      <c r="H27" s="29" t="s">
        <v>94</v>
      </c>
      <c r="I27" s="29" t="s">
        <v>95</v>
      </c>
      <c r="J27" s="29" t="s">
        <v>96</v>
      </c>
      <c r="K27" s="29">
        <v>1</v>
      </c>
      <c r="L27" s="29">
        <v>750</v>
      </c>
      <c r="M27" s="29">
        <v>820</v>
      </c>
      <c r="N27" s="29">
        <v>750</v>
      </c>
      <c r="O27" s="29">
        <v>820</v>
      </c>
      <c r="P27" s="29">
        <v>25</v>
      </c>
      <c r="Q27" s="30">
        <v>820</v>
      </c>
      <c r="S27">
        <f>DAY(Function3!B27)</f>
        <v>13</v>
      </c>
      <c r="T27">
        <f>MONTH(Function3!B27)</f>
        <v>10</v>
      </c>
      <c r="U27">
        <f t="shared" si="0"/>
        <v>2015</v>
      </c>
      <c r="V27" s="24">
        <f t="shared" si="1"/>
        <v>42285</v>
      </c>
      <c r="W27" s="24">
        <f t="shared" si="2"/>
        <v>42295</v>
      </c>
      <c r="X27" s="45">
        <f t="shared" ca="1" si="3"/>
        <v>7.183561643835616</v>
      </c>
    </row>
    <row r="28" spans="1:24" x14ac:dyDescent="0.3">
      <c r="A28" s="25">
        <v>26</v>
      </c>
      <c r="B28" s="49">
        <v>42297</v>
      </c>
      <c r="C28" s="26">
        <v>2015</v>
      </c>
      <c r="D28" s="26" t="s">
        <v>28</v>
      </c>
      <c r="E28" s="26">
        <v>29</v>
      </c>
      <c r="F28" s="26" t="s">
        <v>92</v>
      </c>
      <c r="G28" s="26" t="s">
        <v>93</v>
      </c>
      <c r="H28" s="26" t="s">
        <v>94</v>
      </c>
      <c r="I28" s="26" t="s">
        <v>95</v>
      </c>
      <c r="J28" s="26" t="s">
        <v>96</v>
      </c>
      <c r="K28" s="26">
        <v>2</v>
      </c>
      <c r="L28" s="26">
        <v>60</v>
      </c>
      <c r="M28" s="26">
        <v>70.5</v>
      </c>
      <c r="N28" s="26">
        <v>120</v>
      </c>
      <c r="O28" s="26">
        <v>141</v>
      </c>
      <c r="P28" s="26">
        <v>26</v>
      </c>
      <c r="Q28" s="27">
        <v>141</v>
      </c>
      <c r="S28">
        <f>DAY(Function3!B28)</f>
        <v>20</v>
      </c>
      <c r="T28">
        <f>MONTH(Function3!B28)</f>
        <v>10</v>
      </c>
      <c r="U28">
        <f t="shared" si="0"/>
        <v>2015</v>
      </c>
      <c r="V28" s="24">
        <f t="shared" si="1"/>
        <v>42292</v>
      </c>
      <c r="W28" s="24">
        <f t="shared" si="2"/>
        <v>42302</v>
      </c>
      <c r="X28" s="45">
        <f t="shared" ca="1" si="3"/>
        <v>7.1643835616438354</v>
      </c>
    </row>
    <row r="29" spans="1:24" x14ac:dyDescent="0.3">
      <c r="A29" s="28">
        <v>27</v>
      </c>
      <c r="B29" s="50">
        <v>42297</v>
      </c>
      <c r="C29" s="29">
        <v>2015</v>
      </c>
      <c r="D29" s="29" t="s">
        <v>28</v>
      </c>
      <c r="E29" s="29">
        <v>29</v>
      </c>
      <c r="F29" s="29" t="s">
        <v>92</v>
      </c>
      <c r="G29" s="29" t="s">
        <v>93</v>
      </c>
      <c r="H29" s="29" t="s">
        <v>94</v>
      </c>
      <c r="I29" s="29" t="s">
        <v>95</v>
      </c>
      <c r="J29" s="29" t="s">
        <v>96</v>
      </c>
      <c r="K29" s="29">
        <v>1</v>
      </c>
      <c r="L29" s="29">
        <v>125</v>
      </c>
      <c r="M29" s="29">
        <v>130</v>
      </c>
      <c r="N29" s="29">
        <v>125</v>
      </c>
      <c r="O29" s="29">
        <v>130</v>
      </c>
      <c r="P29" s="29">
        <v>27</v>
      </c>
      <c r="Q29" s="30">
        <v>130</v>
      </c>
      <c r="S29">
        <f>DAY(Function3!B29)</f>
        <v>20</v>
      </c>
      <c r="T29">
        <f>MONTH(Function3!B29)</f>
        <v>10</v>
      </c>
      <c r="U29">
        <f t="shared" si="0"/>
        <v>2015</v>
      </c>
      <c r="V29" s="24">
        <f t="shared" si="1"/>
        <v>42292</v>
      </c>
      <c r="W29" s="24">
        <f t="shared" si="2"/>
        <v>42302</v>
      </c>
      <c r="X29" s="45">
        <f t="shared" ca="1" si="3"/>
        <v>7.1643835616438354</v>
      </c>
    </row>
    <row r="30" spans="1:24" x14ac:dyDescent="0.3">
      <c r="A30" s="25">
        <v>28</v>
      </c>
      <c r="B30" s="49">
        <v>42297</v>
      </c>
      <c r="C30" s="26">
        <v>2015</v>
      </c>
      <c r="D30" s="26" t="s">
        <v>28</v>
      </c>
      <c r="E30" s="26">
        <v>29</v>
      </c>
      <c r="F30" s="26" t="s">
        <v>92</v>
      </c>
      <c r="G30" s="26" t="s">
        <v>93</v>
      </c>
      <c r="H30" s="26" t="s">
        <v>94</v>
      </c>
      <c r="I30" s="26" t="s">
        <v>95</v>
      </c>
      <c r="J30" s="26" t="s">
        <v>99</v>
      </c>
      <c r="K30" s="26">
        <v>1</v>
      </c>
      <c r="L30" s="26">
        <v>140</v>
      </c>
      <c r="M30" s="26">
        <v>143</v>
      </c>
      <c r="N30" s="26">
        <v>140</v>
      </c>
      <c r="O30" s="26">
        <v>143</v>
      </c>
      <c r="P30" s="26">
        <v>28</v>
      </c>
      <c r="Q30" s="27">
        <v>143</v>
      </c>
      <c r="S30">
        <f>DAY(Function3!B30)</f>
        <v>20</v>
      </c>
      <c r="T30">
        <f>MONTH(Function3!B30)</f>
        <v>10</v>
      </c>
      <c r="U30">
        <f t="shared" si="0"/>
        <v>2015</v>
      </c>
      <c r="V30" s="24">
        <f t="shared" si="1"/>
        <v>42292</v>
      </c>
      <c r="W30" s="24">
        <f t="shared" si="2"/>
        <v>42302</v>
      </c>
      <c r="X30" s="45">
        <f t="shared" ca="1" si="3"/>
        <v>7.1643835616438354</v>
      </c>
    </row>
    <row r="31" spans="1:24" x14ac:dyDescent="0.3">
      <c r="A31" s="28">
        <v>29</v>
      </c>
      <c r="B31" s="50">
        <v>42309</v>
      </c>
      <c r="C31" s="29">
        <v>2015</v>
      </c>
      <c r="D31" s="29" t="s">
        <v>29</v>
      </c>
      <c r="E31" s="29">
        <v>29</v>
      </c>
      <c r="F31" s="29" t="s">
        <v>92</v>
      </c>
      <c r="G31" s="29" t="s">
        <v>93</v>
      </c>
      <c r="H31" s="29" t="s">
        <v>94</v>
      </c>
      <c r="I31" s="29" t="s">
        <v>95</v>
      </c>
      <c r="J31" s="29" t="s">
        <v>96</v>
      </c>
      <c r="K31" s="29">
        <v>2</v>
      </c>
      <c r="L31" s="29">
        <v>192.5</v>
      </c>
      <c r="M31" s="29">
        <v>213.5</v>
      </c>
      <c r="N31" s="29">
        <v>385</v>
      </c>
      <c r="O31" s="29">
        <v>427</v>
      </c>
      <c r="P31" s="29">
        <v>29</v>
      </c>
      <c r="Q31" s="30">
        <v>427</v>
      </c>
      <c r="S31">
        <f>DAY(Function3!B31)</f>
        <v>1</v>
      </c>
      <c r="T31">
        <f>MONTH(Function3!B31)</f>
        <v>11</v>
      </c>
      <c r="U31">
        <f t="shared" si="0"/>
        <v>2015</v>
      </c>
      <c r="V31" s="24">
        <f t="shared" si="1"/>
        <v>42304</v>
      </c>
      <c r="W31" s="24">
        <f t="shared" si="2"/>
        <v>42314</v>
      </c>
      <c r="X31" s="45">
        <f t="shared" ca="1" si="3"/>
        <v>7.1315068493150688</v>
      </c>
    </row>
    <row r="32" spans="1:24" x14ac:dyDescent="0.3">
      <c r="A32" s="25">
        <v>30</v>
      </c>
      <c r="B32" s="49">
        <v>42309</v>
      </c>
      <c r="C32" s="26">
        <v>2015</v>
      </c>
      <c r="D32" s="26" t="s">
        <v>29</v>
      </c>
      <c r="E32" s="26">
        <v>29</v>
      </c>
      <c r="F32" s="26" t="s">
        <v>92</v>
      </c>
      <c r="G32" s="26" t="s">
        <v>93</v>
      </c>
      <c r="H32" s="26" t="s">
        <v>94</v>
      </c>
      <c r="I32" s="26" t="s">
        <v>95</v>
      </c>
      <c r="J32" s="26" t="s">
        <v>96</v>
      </c>
      <c r="K32" s="26">
        <v>3</v>
      </c>
      <c r="L32" s="26">
        <v>38.33</v>
      </c>
      <c r="M32" s="26">
        <v>43.333333000000003</v>
      </c>
      <c r="N32" s="26">
        <v>115</v>
      </c>
      <c r="O32" s="26">
        <v>130</v>
      </c>
      <c r="P32" s="26">
        <v>30</v>
      </c>
      <c r="Q32" s="27">
        <v>130</v>
      </c>
      <c r="S32">
        <f>DAY(Function3!B32)</f>
        <v>1</v>
      </c>
      <c r="T32">
        <f>MONTH(Function3!B32)</f>
        <v>11</v>
      </c>
      <c r="U32">
        <f t="shared" si="0"/>
        <v>2015</v>
      </c>
      <c r="V32" s="24">
        <f t="shared" si="1"/>
        <v>42304</v>
      </c>
      <c r="W32" s="24">
        <f t="shared" si="2"/>
        <v>42314</v>
      </c>
      <c r="X32" s="45">
        <f t="shared" ca="1" si="3"/>
        <v>7.1315068493150688</v>
      </c>
    </row>
    <row r="33" spans="1:24" x14ac:dyDescent="0.3">
      <c r="A33" s="28">
        <v>31</v>
      </c>
      <c r="B33" s="50">
        <v>42309</v>
      </c>
      <c r="C33" s="29">
        <v>2015</v>
      </c>
      <c r="D33" s="29" t="s">
        <v>29</v>
      </c>
      <c r="E33" s="29">
        <v>29</v>
      </c>
      <c r="F33" s="29" t="s">
        <v>92</v>
      </c>
      <c r="G33" s="29" t="s">
        <v>93</v>
      </c>
      <c r="H33" s="29" t="s">
        <v>94</v>
      </c>
      <c r="I33" s="29" t="s">
        <v>95</v>
      </c>
      <c r="J33" s="29" t="s">
        <v>99</v>
      </c>
      <c r="K33" s="29">
        <v>3</v>
      </c>
      <c r="L33" s="29">
        <v>151.66999999999999</v>
      </c>
      <c r="M33" s="29">
        <v>170</v>
      </c>
      <c r="N33" s="29">
        <v>455</v>
      </c>
      <c r="O33" s="29">
        <v>510</v>
      </c>
      <c r="P33" s="29">
        <v>31</v>
      </c>
      <c r="Q33" s="30">
        <v>510</v>
      </c>
      <c r="S33">
        <f>DAY(Function3!B33)</f>
        <v>1</v>
      </c>
      <c r="T33">
        <f>MONTH(Function3!B33)</f>
        <v>11</v>
      </c>
      <c r="U33">
        <f t="shared" si="0"/>
        <v>2015</v>
      </c>
      <c r="V33" s="24">
        <f t="shared" si="1"/>
        <v>42304</v>
      </c>
      <c r="W33" s="24">
        <f t="shared" si="2"/>
        <v>42314</v>
      </c>
      <c r="X33" s="45">
        <f t="shared" ca="1" si="3"/>
        <v>7.1315068493150688</v>
      </c>
    </row>
    <row r="34" spans="1:24" x14ac:dyDescent="0.3">
      <c r="A34" s="25">
        <v>32</v>
      </c>
      <c r="B34" s="49">
        <v>42323</v>
      </c>
      <c r="C34" s="26">
        <v>2015</v>
      </c>
      <c r="D34" s="26" t="s">
        <v>29</v>
      </c>
      <c r="E34" s="26">
        <v>29</v>
      </c>
      <c r="F34" s="26" t="s">
        <v>92</v>
      </c>
      <c r="G34" s="26" t="s">
        <v>93</v>
      </c>
      <c r="H34" s="26" t="s">
        <v>94</v>
      </c>
      <c r="I34" s="26" t="s">
        <v>95</v>
      </c>
      <c r="J34" s="26" t="s">
        <v>96</v>
      </c>
      <c r="K34" s="26">
        <v>1</v>
      </c>
      <c r="L34" s="26">
        <v>56</v>
      </c>
      <c r="M34" s="26">
        <v>65</v>
      </c>
      <c r="N34" s="26">
        <v>56</v>
      </c>
      <c r="O34" s="26">
        <v>65</v>
      </c>
      <c r="P34" s="26">
        <v>32</v>
      </c>
      <c r="Q34" s="27">
        <v>65</v>
      </c>
      <c r="S34">
        <f>DAY(Function3!B34)</f>
        <v>15</v>
      </c>
      <c r="T34">
        <f>MONTH(Function3!B34)</f>
        <v>11</v>
      </c>
      <c r="U34">
        <f t="shared" si="0"/>
        <v>2015</v>
      </c>
      <c r="V34" s="24">
        <f t="shared" si="1"/>
        <v>42318</v>
      </c>
      <c r="W34" s="24">
        <f t="shared" si="2"/>
        <v>42328</v>
      </c>
      <c r="X34" s="45">
        <f t="shared" ca="1" si="3"/>
        <v>7.0931506849315067</v>
      </c>
    </row>
    <row r="35" spans="1:24" x14ac:dyDescent="0.3">
      <c r="A35" s="28">
        <v>33</v>
      </c>
      <c r="B35" s="50">
        <v>42323</v>
      </c>
      <c r="C35" s="29">
        <v>2015</v>
      </c>
      <c r="D35" s="29" t="s">
        <v>29</v>
      </c>
      <c r="E35" s="29">
        <v>29</v>
      </c>
      <c r="F35" s="29" t="s">
        <v>92</v>
      </c>
      <c r="G35" s="29" t="s">
        <v>93</v>
      </c>
      <c r="H35" s="29" t="s">
        <v>94</v>
      </c>
      <c r="I35" s="29" t="s">
        <v>95</v>
      </c>
      <c r="J35" s="29" t="s">
        <v>96</v>
      </c>
      <c r="K35" s="29">
        <v>3</v>
      </c>
      <c r="L35" s="29">
        <v>108.67</v>
      </c>
      <c r="M35" s="29">
        <v>123.666667</v>
      </c>
      <c r="N35" s="29">
        <v>326</v>
      </c>
      <c r="O35" s="29">
        <v>371</v>
      </c>
      <c r="P35" s="29">
        <v>33</v>
      </c>
      <c r="Q35" s="30">
        <v>371</v>
      </c>
      <c r="S35">
        <f>DAY(Function3!B35)</f>
        <v>15</v>
      </c>
      <c r="T35">
        <f>MONTH(Function3!B35)</f>
        <v>11</v>
      </c>
      <c r="U35">
        <f t="shared" si="0"/>
        <v>2015</v>
      </c>
      <c r="V35" s="24">
        <f t="shared" si="1"/>
        <v>42318</v>
      </c>
      <c r="W35" s="24">
        <f t="shared" si="2"/>
        <v>42328</v>
      </c>
      <c r="X35" s="45">
        <f t="shared" ca="1" si="3"/>
        <v>7.0931506849315067</v>
      </c>
    </row>
    <row r="36" spans="1:24" x14ac:dyDescent="0.3">
      <c r="A36" s="25">
        <v>34</v>
      </c>
      <c r="B36" s="49">
        <v>42323</v>
      </c>
      <c r="C36" s="26">
        <v>2015</v>
      </c>
      <c r="D36" s="26" t="s">
        <v>29</v>
      </c>
      <c r="E36" s="26">
        <v>29</v>
      </c>
      <c r="F36" s="26" t="s">
        <v>92</v>
      </c>
      <c r="G36" s="26" t="s">
        <v>93</v>
      </c>
      <c r="H36" s="26" t="s">
        <v>94</v>
      </c>
      <c r="I36" s="26" t="s">
        <v>95</v>
      </c>
      <c r="J36" s="26" t="s">
        <v>96</v>
      </c>
      <c r="K36" s="26">
        <v>3</v>
      </c>
      <c r="L36" s="26">
        <v>14.67</v>
      </c>
      <c r="M36" s="26">
        <v>15</v>
      </c>
      <c r="N36" s="26">
        <v>44</v>
      </c>
      <c r="O36" s="26">
        <v>45</v>
      </c>
      <c r="P36" s="26">
        <v>34</v>
      </c>
      <c r="Q36" s="27">
        <v>45</v>
      </c>
      <c r="S36">
        <f>DAY(Function3!B36)</f>
        <v>15</v>
      </c>
      <c r="T36">
        <f>MONTH(Function3!B36)</f>
        <v>11</v>
      </c>
      <c r="U36">
        <f t="shared" si="0"/>
        <v>2015</v>
      </c>
      <c r="V36" s="24">
        <f t="shared" si="1"/>
        <v>42318</v>
      </c>
      <c r="W36" s="24">
        <f t="shared" si="2"/>
        <v>42328</v>
      </c>
      <c r="X36" s="45">
        <f t="shared" ca="1" si="3"/>
        <v>7.0931506849315067</v>
      </c>
    </row>
    <row r="37" spans="1:24" x14ac:dyDescent="0.3">
      <c r="A37" s="28">
        <v>35</v>
      </c>
      <c r="B37" s="50">
        <v>42353</v>
      </c>
      <c r="C37" s="29">
        <v>2015</v>
      </c>
      <c r="D37" s="29" t="s">
        <v>30</v>
      </c>
      <c r="E37" s="29">
        <v>29</v>
      </c>
      <c r="F37" s="29" t="s">
        <v>92</v>
      </c>
      <c r="G37" s="29" t="s">
        <v>93</v>
      </c>
      <c r="H37" s="29" t="s">
        <v>94</v>
      </c>
      <c r="I37" s="29" t="s">
        <v>95</v>
      </c>
      <c r="J37" s="29" t="s">
        <v>99</v>
      </c>
      <c r="K37" s="29">
        <v>2</v>
      </c>
      <c r="L37" s="29">
        <v>280</v>
      </c>
      <c r="M37" s="29">
        <v>269</v>
      </c>
      <c r="N37" s="29">
        <v>560</v>
      </c>
      <c r="O37" s="29">
        <v>538</v>
      </c>
      <c r="P37" s="29">
        <v>35</v>
      </c>
      <c r="Q37" s="30">
        <v>538</v>
      </c>
      <c r="S37">
        <f>DAY(Function3!B37)</f>
        <v>15</v>
      </c>
      <c r="T37">
        <f>MONTH(Function3!B37)</f>
        <v>12</v>
      </c>
      <c r="U37">
        <f t="shared" si="0"/>
        <v>2015</v>
      </c>
      <c r="V37" s="24">
        <f t="shared" si="1"/>
        <v>42348</v>
      </c>
      <c r="W37" s="24">
        <f t="shared" si="2"/>
        <v>42358</v>
      </c>
      <c r="X37" s="45">
        <f t="shared" ca="1" si="3"/>
        <v>7.0109589041095894</v>
      </c>
    </row>
    <row r="38" spans="1:24" x14ac:dyDescent="0.3">
      <c r="A38" s="25">
        <v>36</v>
      </c>
      <c r="B38" s="49">
        <v>42354</v>
      </c>
      <c r="C38" s="26">
        <v>2015</v>
      </c>
      <c r="D38" s="26" t="s">
        <v>30</v>
      </c>
      <c r="E38" s="26">
        <v>29</v>
      </c>
      <c r="F38" s="26" t="s">
        <v>92</v>
      </c>
      <c r="G38" s="26" t="s">
        <v>93</v>
      </c>
      <c r="H38" s="26" t="s">
        <v>94</v>
      </c>
      <c r="I38" s="26" t="s">
        <v>95</v>
      </c>
      <c r="J38" s="26" t="s">
        <v>96</v>
      </c>
      <c r="K38" s="26">
        <v>2</v>
      </c>
      <c r="L38" s="26">
        <v>293.5</v>
      </c>
      <c r="M38" s="26">
        <v>320.5</v>
      </c>
      <c r="N38" s="26">
        <v>587</v>
      </c>
      <c r="O38" s="26">
        <v>641</v>
      </c>
      <c r="P38" s="26">
        <v>36</v>
      </c>
      <c r="Q38" s="27">
        <v>641</v>
      </c>
      <c r="S38">
        <f>DAY(Function3!B38)</f>
        <v>16</v>
      </c>
      <c r="T38">
        <f>MONTH(Function3!B38)</f>
        <v>12</v>
      </c>
      <c r="U38">
        <f t="shared" si="0"/>
        <v>2015</v>
      </c>
      <c r="V38" s="24">
        <f t="shared" si="1"/>
        <v>42349</v>
      </c>
      <c r="W38" s="24">
        <f t="shared" si="2"/>
        <v>42359</v>
      </c>
      <c r="X38" s="45">
        <f t="shared" ca="1" si="3"/>
        <v>7.0082191780821921</v>
      </c>
    </row>
    <row r="39" spans="1:24" x14ac:dyDescent="0.3">
      <c r="A39" s="28">
        <v>37</v>
      </c>
      <c r="B39" s="50">
        <v>42354</v>
      </c>
      <c r="C39" s="29">
        <v>2015</v>
      </c>
      <c r="D39" s="29" t="s">
        <v>30</v>
      </c>
      <c r="E39" s="29">
        <v>29</v>
      </c>
      <c r="F39" s="29" t="s">
        <v>92</v>
      </c>
      <c r="G39" s="29" t="s">
        <v>93</v>
      </c>
      <c r="H39" s="29" t="s">
        <v>94</v>
      </c>
      <c r="I39" s="29" t="s">
        <v>95</v>
      </c>
      <c r="J39" s="29" t="s">
        <v>96</v>
      </c>
      <c r="K39" s="29">
        <v>2</v>
      </c>
      <c r="L39" s="29">
        <v>2</v>
      </c>
      <c r="M39" s="29">
        <v>2</v>
      </c>
      <c r="N39" s="29">
        <v>4</v>
      </c>
      <c r="O39" s="29">
        <v>4</v>
      </c>
      <c r="P39" s="29">
        <v>37</v>
      </c>
      <c r="Q39" s="30">
        <v>4</v>
      </c>
      <c r="S39">
        <f>DAY(Function3!B39)</f>
        <v>16</v>
      </c>
      <c r="T39">
        <f>MONTH(Function3!B39)</f>
        <v>12</v>
      </c>
      <c r="U39">
        <f t="shared" si="0"/>
        <v>2015</v>
      </c>
      <c r="V39" s="24">
        <f t="shared" si="1"/>
        <v>42349</v>
      </c>
      <c r="W39" s="24">
        <f t="shared" si="2"/>
        <v>42359</v>
      </c>
      <c r="X39" s="45">
        <f t="shared" ca="1" si="3"/>
        <v>7.0082191780821921</v>
      </c>
    </row>
    <row r="40" spans="1:24" x14ac:dyDescent="0.3">
      <c r="A40" s="25">
        <v>38</v>
      </c>
      <c r="B40" s="49">
        <v>42354</v>
      </c>
      <c r="C40" s="26">
        <v>2015</v>
      </c>
      <c r="D40" s="26" t="s">
        <v>30</v>
      </c>
      <c r="E40" s="26">
        <v>29</v>
      </c>
      <c r="F40" s="26" t="s">
        <v>92</v>
      </c>
      <c r="G40" s="26" t="s">
        <v>93</v>
      </c>
      <c r="H40" s="26" t="s">
        <v>94</v>
      </c>
      <c r="I40" s="26" t="s">
        <v>95</v>
      </c>
      <c r="J40" s="26" t="s">
        <v>99</v>
      </c>
      <c r="K40" s="26">
        <v>1</v>
      </c>
      <c r="L40" s="26">
        <v>420</v>
      </c>
      <c r="M40" s="26">
        <v>472</v>
      </c>
      <c r="N40" s="26">
        <v>420</v>
      </c>
      <c r="O40" s="26">
        <v>472</v>
      </c>
      <c r="P40" s="26">
        <v>38</v>
      </c>
      <c r="Q40" s="27">
        <v>472</v>
      </c>
      <c r="S40">
        <f>DAY(Function3!B40)</f>
        <v>16</v>
      </c>
      <c r="T40">
        <f>MONTH(Function3!B40)</f>
        <v>12</v>
      </c>
      <c r="U40">
        <f t="shared" si="0"/>
        <v>2015</v>
      </c>
      <c r="V40" s="24">
        <f t="shared" si="1"/>
        <v>42349</v>
      </c>
      <c r="W40" s="24">
        <f t="shared" si="2"/>
        <v>42359</v>
      </c>
      <c r="X40" s="45">
        <f t="shared" ca="1" si="3"/>
        <v>7.0082191780821921</v>
      </c>
    </row>
    <row r="41" spans="1:24" x14ac:dyDescent="0.3">
      <c r="A41" s="28">
        <v>39</v>
      </c>
      <c r="B41" s="50">
        <v>42358</v>
      </c>
      <c r="C41" s="29">
        <v>2015</v>
      </c>
      <c r="D41" s="29" t="s">
        <v>30</v>
      </c>
      <c r="E41" s="29">
        <v>29</v>
      </c>
      <c r="F41" s="29" t="s">
        <v>92</v>
      </c>
      <c r="G41" s="29" t="s">
        <v>93</v>
      </c>
      <c r="H41" s="29" t="s">
        <v>94</v>
      </c>
      <c r="I41" s="29" t="s">
        <v>95</v>
      </c>
      <c r="J41" s="29" t="s">
        <v>96</v>
      </c>
      <c r="K41" s="29">
        <v>2</v>
      </c>
      <c r="L41" s="29">
        <v>275.5</v>
      </c>
      <c r="M41" s="29">
        <v>303</v>
      </c>
      <c r="N41" s="29">
        <v>551</v>
      </c>
      <c r="O41" s="29">
        <v>606</v>
      </c>
      <c r="P41" s="29">
        <v>39</v>
      </c>
      <c r="Q41" s="30">
        <v>606</v>
      </c>
      <c r="S41">
        <f>DAY(Function3!B41)</f>
        <v>20</v>
      </c>
      <c r="T41">
        <f>MONTH(Function3!B41)</f>
        <v>12</v>
      </c>
      <c r="U41">
        <f t="shared" si="0"/>
        <v>2015</v>
      </c>
      <c r="V41" s="24">
        <f t="shared" si="1"/>
        <v>42353</v>
      </c>
      <c r="W41" s="24">
        <f t="shared" si="2"/>
        <v>42363</v>
      </c>
      <c r="X41" s="45">
        <f t="shared" ca="1" si="3"/>
        <v>6.9972602739726026</v>
      </c>
    </row>
    <row r="42" spans="1:24" x14ac:dyDescent="0.3">
      <c r="A42" s="25">
        <v>40</v>
      </c>
      <c r="B42" s="49">
        <v>42358</v>
      </c>
      <c r="C42" s="26">
        <v>2015</v>
      </c>
      <c r="D42" s="26" t="s">
        <v>30</v>
      </c>
      <c r="E42" s="26">
        <v>29</v>
      </c>
      <c r="F42" s="26" t="s">
        <v>92</v>
      </c>
      <c r="G42" s="26" t="s">
        <v>93</v>
      </c>
      <c r="H42" s="26" t="s">
        <v>94</v>
      </c>
      <c r="I42" s="26" t="s">
        <v>95</v>
      </c>
      <c r="J42" s="26" t="s">
        <v>96</v>
      </c>
      <c r="K42" s="26">
        <v>1</v>
      </c>
      <c r="L42" s="26">
        <v>120</v>
      </c>
      <c r="M42" s="26">
        <v>120</v>
      </c>
      <c r="N42" s="26">
        <v>120</v>
      </c>
      <c r="O42" s="26">
        <v>120</v>
      </c>
      <c r="P42" s="26">
        <v>40</v>
      </c>
      <c r="Q42" s="27">
        <v>120</v>
      </c>
      <c r="S42">
        <f>DAY(Function3!B42)</f>
        <v>20</v>
      </c>
      <c r="T42">
        <f>MONTH(Function3!B42)</f>
        <v>12</v>
      </c>
      <c r="U42">
        <f t="shared" si="0"/>
        <v>2015</v>
      </c>
      <c r="V42" s="24">
        <f t="shared" si="1"/>
        <v>42353</v>
      </c>
      <c r="W42" s="24">
        <f t="shared" si="2"/>
        <v>42363</v>
      </c>
      <c r="X42" s="45">
        <f t="shared" ca="1" si="3"/>
        <v>6.9972602739726026</v>
      </c>
    </row>
    <row r="43" spans="1:24" x14ac:dyDescent="0.3">
      <c r="A43" s="28">
        <v>41</v>
      </c>
      <c r="B43" s="50">
        <v>42358</v>
      </c>
      <c r="C43" s="29">
        <v>2015</v>
      </c>
      <c r="D43" s="29" t="s">
        <v>30</v>
      </c>
      <c r="E43" s="29">
        <v>29</v>
      </c>
      <c r="F43" s="29" t="s">
        <v>92</v>
      </c>
      <c r="G43" s="29" t="s">
        <v>93</v>
      </c>
      <c r="H43" s="29" t="s">
        <v>94</v>
      </c>
      <c r="I43" s="29" t="s">
        <v>95</v>
      </c>
      <c r="J43" s="29" t="s">
        <v>99</v>
      </c>
      <c r="K43" s="29">
        <v>1</v>
      </c>
      <c r="L43" s="29">
        <v>630</v>
      </c>
      <c r="M43" s="29">
        <v>624</v>
      </c>
      <c r="N43" s="29">
        <v>630</v>
      </c>
      <c r="O43" s="29">
        <v>624</v>
      </c>
      <c r="P43" s="29">
        <v>41</v>
      </c>
      <c r="Q43" s="30">
        <v>624</v>
      </c>
      <c r="S43">
        <f>DAY(Function3!B43)</f>
        <v>20</v>
      </c>
      <c r="T43">
        <f>MONTH(Function3!B43)</f>
        <v>12</v>
      </c>
      <c r="U43">
        <f t="shared" si="0"/>
        <v>2015</v>
      </c>
      <c r="V43" s="24">
        <f t="shared" si="1"/>
        <v>42353</v>
      </c>
      <c r="W43" s="24">
        <f t="shared" si="2"/>
        <v>42363</v>
      </c>
      <c r="X43" s="45">
        <f t="shared" ca="1" si="3"/>
        <v>6.9972602739726026</v>
      </c>
    </row>
    <row r="44" spans="1:24" x14ac:dyDescent="0.3">
      <c r="A44" s="25">
        <v>42</v>
      </c>
      <c r="B44" s="49">
        <v>42363</v>
      </c>
      <c r="C44" s="26">
        <v>2015</v>
      </c>
      <c r="D44" s="26" t="s">
        <v>30</v>
      </c>
      <c r="E44" s="26">
        <v>29</v>
      </c>
      <c r="F44" s="26" t="s">
        <v>92</v>
      </c>
      <c r="G44" s="26" t="s">
        <v>93</v>
      </c>
      <c r="H44" s="26" t="s">
        <v>94</v>
      </c>
      <c r="I44" s="26" t="s">
        <v>95</v>
      </c>
      <c r="J44" s="26" t="s">
        <v>96</v>
      </c>
      <c r="K44" s="26">
        <v>2</v>
      </c>
      <c r="L44" s="26">
        <v>32.5</v>
      </c>
      <c r="M44" s="26">
        <v>36</v>
      </c>
      <c r="N44" s="26">
        <v>65</v>
      </c>
      <c r="O44" s="26">
        <v>72</v>
      </c>
      <c r="P44" s="26">
        <v>42</v>
      </c>
      <c r="Q44" s="27">
        <v>72</v>
      </c>
      <c r="S44">
        <f>DAY(Function3!B44)</f>
        <v>25</v>
      </c>
      <c r="T44">
        <f>MONTH(Function3!B44)</f>
        <v>12</v>
      </c>
      <c r="U44">
        <f t="shared" si="0"/>
        <v>2015</v>
      </c>
      <c r="V44" s="24">
        <f t="shared" si="1"/>
        <v>42358</v>
      </c>
      <c r="W44" s="24">
        <f t="shared" si="2"/>
        <v>42368</v>
      </c>
      <c r="X44" s="45">
        <f t="shared" ca="1" si="3"/>
        <v>6.9835616438356167</v>
      </c>
    </row>
    <row r="45" spans="1:24" x14ac:dyDescent="0.3">
      <c r="A45" s="28">
        <v>43</v>
      </c>
      <c r="B45" s="50">
        <v>42363</v>
      </c>
      <c r="C45" s="29">
        <v>2015</v>
      </c>
      <c r="D45" s="29" t="s">
        <v>30</v>
      </c>
      <c r="E45" s="29">
        <v>29</v>
      </c>
      <c r="F45" s="29" t="s">
        <v>92</v>
      </c>
      <c r="G45" s="29" t="s">
        <v>93</v>
      </c>
      <c r="H45" s="29" t="s">
        <v>94</v>
      </c>
      <c r="I45" s="29" t="s">
        <v>95</v>
      </c>
      <c r="J45" s="29" t="s">
        <v>96</v>
      </c>
      <c r="K45" s="29">
        <v>3</v>
      </c>
      <c r="L45" s="29">
        <v>338.33</v>
      </c>
      <c r="M45" s="29">
        <v>389.33333299999998</v>
      </c>
      <c r="N45" s="29">
        <v>1015</v>
      </c>
      <c r="O45" s="29">
        <v>1168</v>
      </c>
      <c r="P45" s="29">
        <v>43</v>
      </c>
      <c r="Q45" s="30">
        <v>1168</v>
      </c>
      <c r="S45">
        <f>DAY(Function3!B45)</f>
        <v>25</v>
      </c>
      <c r="T45">
        <f>MONTH(Function3!B45)</f>
        <v>12</v>
      </c>
      <c r="U45">
        <f t="shared" si="0"/>
        <v>2015</v>
      </c>
      <c r="V45" s="24">
        <f t="shared" si="1"/>
        <v>42358</v>
      </c>
      <c r="W45" s="24">
        <f t="shared" si="2"/>
        <v>42368</v>
      </c>
      <c r="X45" s="45">
        <f t="shared" ca="1" si="3"/>
        <v>6.9835616438356167</v>
      </c>
    </row>
    <row r="46" spans="1:24" x14ac:dyDescent="0.3">
      <c r="A46" s="25">
        <v>44</v>
      </c>
      <c r="B46" s="49">
        <v>42363</v>
      </c>
      <c r="C46" s="26">
        <v>2015</v>
      </c>
      <c r="D46" s="26" t="s">
        <v>30</v>
      </c>
      <c r="E46" s="26">
        <v>29</v>
      </c>
      <c r="F46" s="26" t="s">
        <v>92</v>
      </c>
      <c r="G46" s="26" t="s">
        <v>93</v>
      </c>
      <c r="H46" s="26" t="s">
        <v>94</v>
      </c>
      <c r="I46" s="26" t="s">
        <v>95</v>
      </c>
      <c r="J46" s="26" t="s">
        <v>96</v>
      </c>
      <c r="K46" s="26">
        <v>3</v>
      </c>
      <c r="L46" s="26">
        <v>10.67</v>
      </c>
      <c r="M46" s="26">
        <v>11</v>
      </c>
      <c r="N46" s="26">
        <v>32</v>
      </c>
      <c r="O46" s="26">
        <v>33</v>
      </c>
      <c r="P46" s="26">
        <v>44</v>
      </c>
      <c r="Q46" s="27">
        <v>33</v>
      </c>
      <c r="S46">
        <f>DAY(Function3!B46)</f>
        <v>25</v>
      </c>
      <c r="T46">
        <f>MONTH(Function3!B46)</f>
        <v>12</v>
      </c>
      <c r="U46">
        <f t="shared" si="0"/>
        <v>2015</v>
      </c>
      <c r="V46" s="24">
        <f t="shared" si="1"/>
        <v>42358</v>
      </c>
      <c r="W46" s="24">
        <f t="shared" si="2"/>
        <v>42368</v>
      </c>
      <c r="X46" s="45">
        <f t="shared" ca="1" si="3"/>
        <v>6.9835616438356167</v>
      </c>
    </row>
    <row r="47" spans="1:24" x14ac:dyDescent="0.3">
      <c r="A47" s="28">
        <v>45</v>
      </c>
      <c r="B47" s="50">
        <v>42367</v>
      </c>
      <c r="C47" s="29">
        <v>2015</v>
      </c>
      <c r="D47" s="29" t="s">
        <v>30</v>
      </c>
      <c r="E47" s="29">
        <v>29</v>
      </c>
      <c r="F47" s="29" t="s">
        <v>92</v>
      </c>
      <c r="G47" s="29" t="s">
        <v>93</v>
      </c>
      <c r="H47" s="29" t="s">
        <v>94</v>
      </c>
      <c r="I47" s="29" t="s">
        <v>95</v>
      </c>
      <c r="J47" s="29" t="s">
        <v>96</v>
      </c>
      <c r="K47" s="29">
        <v>3</v>
      </c>
      <c r="L47" s="29">
        <v>36.67</v>
      </c>
      <c r="M47" s="29">
        <v>41.666666999999997</v>
      </c>
      <c r="N47" s="29">
        <v>110</v>
      </c>
      <c r="O47" s="29">
        <v>125</v>
      </c>
      <c r="P47" s="29">
        <v>45</v>
      </c>
      <c r="Q47" s="30">
        <v>125</v>
      </c>
      <c r="S47">
        <f>DAY(Function3!B47)</f>
        <v>29</v>
      </c>
      <c r="T47">
        <f>MONTH(Function3!B47)</f>
        <v>12</v>
      </c>
      <c r="U47">
        <f t="shared" si="0"/>
        <v>2015</v>
      </c>
      <c r="V47" s="24">
        <f t="shared" si="1"/>
        <v>42362</v>
      </c>
      <c r="W47" s="24">
        <f t="shared" si="2"/>
        <v>42372</v>
      </c>
      <c r="X47" s="45">
        <f t="shared" ca="1" si="3"/>
        <v>6.9726027397260273</v>
      </c>
    </row>
    <row r="48" spans="1:24" x14ac:dyDescent="0.3">
      <c r="A48" s="25">
        <v>46</v>
      </c>
      <c r="B48" s="49">
        <v>42367</v>
      </c>
      <c r="C48" s="26">
        <v>2015</v>
      </c>
      <c r="D48" s="26" t="s">
        <v>30</v>
      </c>
      <c r="E48" s="26">
        <v>29</v>
      </c>
      <c r="F48" s="26" t="s">
        <v>92</v>
      </c>
      <c r="G48" s="26" t="s">
        <v>93</v>
      </c>
      <c r="H48" s="26" t="s">
        <v>94</v>
      </c>
      <c r="I48" s="26" t="s">
        <v>95</v>
      </c>
      <c r="J48" s="26" t="s">
        <v>99</v>
      </c>
      <c r="K48" s="26">
        <v>2</v>
      </c>
      <c r="L48" s="26">
        <v>245</v>
      </c>
      <c r="M48" s="26">
        <v>249.5</v>
      </c>
      <c r="N48" s="26">
        <v>490</v>
      </c>
      <c r="O48" s="26">
        <v>499</v>
      </c>
      <c r="P48" s="26">
        <v>46</v>
      </c>
      <c r="Q48" s="27">
        <v>499</v>
      </c>
      <c r="S48">
        <f>DAY(Function3!B48)</f>
        <v>29</v>
      </c>
      <c r="T48">
        <f>MONTH(Function3!B48)</f>
        <v>12</v>
      </c>
      <c r="U48">
        <f t="shared" si="0"/>
        <v>2015</v>
      </c>
      <c r="V48" s="24">
        <f t="shared" si="1"/>
        <v>42362</v>
      </c>
      <c r="W48" s="24">
        <f t="shared" si="2"/>
        <v>42372</v>
      </c>
      <c r="X48" s="45">
        <f t="shared" ca="1" si="3"/>
        <v>6.9726027397260273</v>
      </c>
    </row>
    <row r="49" spans="1:24" x14ac:dyDescent="0.3">
      <c r="A49" s="28">
        <v>47</v>
      </c>
      <c r="B49" s="50">
        <v>42207</v>
      </c>
      <c r="C49" s="29">
        <v>2015</v>
      </c>
      <c r="D49" s="29" t="s">
        <v>25</v>
      </c>
      <c r="E49" s="29">
        <v>18</v>
      </c>
      <c r="F49" s="29" t="s">
        <v>92</v>
      </c>
      <c r="G49" s="29" t="s">
        <v>93</v>
      </c>
      <c r="H49" s="29" t="s">
        <v>100</v>
      </c>
      <c r="I49" s="29" t="s">
        <v>95</v>
      </c>
      <c r="J49" s="29" t="s">
        <v>101</v>
      </c>
      <c r="K49" s="29">
        <v>1</v>
      </c>
      <c r="L49" s="29">
        <v>636</v>
      </c>
      <c r="M49" s="29">
        <v>677</v>
      </c>
      <c r="N49" s="29">
        <v>636</v>
      </c>
      <c r="O49" s="29">
        <v>677</v>
      </c>
      <c r="P49" s="29">
        <v>47</v>
      </c>
      <c r="Q49" s="30">
        <v>677</v>
      </c>
      <c r="S49">
        <f>DAY(Function3!B49)</f>
        <v>22</v>
      </c>
      <c r="T49">
        <f>MONTH(Function3!B49)</f>
        <v>7</v>
      </c>
      <c r="U49">
        <f t="shared" si="0"/>
        <v>2015</v>
      </c>
      <c r="V49" s="24">
        <f t="shared" si="1"/>
        <v>42202</v>
      </c>
      <c r="W49" s="24">
        <f t="shared" si="2"/>
        <v>42212</v>
      </c>
      <c r="X49" s="45">
        <f t="shared" ca="1" si="3"/>
        <v>7.4109589041095889</v>
      </c>
    </row>
    <row r="50" spans="1:24" x14ac:dyDescent="0.3">
      <c r="A50" s="25">
        <v>48</v>
      </c>
      <c r="B50" s="49">
        <v>42287</v>
      </c>
      <c r="C50" s="26">
        <v>2015</v>
      </c>
      <c r="D50" s="26" t="s">
        <v>28</v>
      </c>
      <c r="E50" s="26">
        <v>18</v>
      </c>
      <c r="F50" s="26" t="s">
        <v>92</v>
      </c>
      <c r="G50" s="26" t="s">
        <v>93</v>
      </c>
      <c r="H50" s="26" t="s">
        <v>100</v>
      </c>
      <c r="I50" s="26" t="s">
        <v>95</v>
      </c>
      <c r="J50" s="26" t="s">
        <v>101</v>
      </c>
      <c r="K50" s="26">
        <v>3</v>
      </c>
      <c r="L50" s="26">
        <v>159</v>
      </c>
      <c r="M50" s="26">
        <v>170.66666699999999</v>
      </c>
      <c r="N50" s="26">
        <v>477</v>
      </c>
      <c r="O50" s="26">
        <v>512</v>
      </c>
      <c r="P50" s="26">
        <v>48</v>
      </c>
      <c r="Q50" s="27">
        <v>512</v>
      </c>
      <c r="S50">
        <f>DAY(Function3!B50)</f>
        <v>10</v>
      </c>
      <c r="T50">
        <f>MONTH(Function3!B50)</f>
        <v>10</v>
      </c>
      <c r="U50">
        <f t="shared" si="0"/>
        <v>2015</v>
      </c>
      <c r="V50" s="24">
        <f t="shared" si="1"/>
        <v>42282</v>
      </c>
      <c r="W50" s="24">
        <f t="shared" si="2"/>
        <v>42292</v>
      </c>
      <c r="X50" s="45">
        <f t="shared" ca="1" si="3"/>
        <v>7.1917808219178081</v>
      </c>
    </row>
    <row r="51" spans="1:24" x14ac:dyDescent="0.3">
      <c r="A51" s="28">
        <v>49</v>
      </c>
      <c r="B51" s="50">
        <v>42532</v>
      </c>
      <c r="C51" s="29">
        <v>2016</v>
      </c>
      <c r="D51" s="29" t="s">
        <v>24</v>
      </c>
      <c r="E51" s="29">
        <v>18</v>
      </c>
      <c r="F51" s="29" t="s">
        <v>102</v>
      </c>
      <c r="G51" s="29" t="s">
        <v>93</v>
      </c>
      <c r="H51" s="29" t="s">
        <v>100</v>
      </c>
      <c r="I51" s="29" t="s">
        <v>103</v>
      </c>
      <c r="J51" s="29" t="s">
        <v>104</v>
      </c>
      <c r="K51" s="29">
        <v>1</v>
      </c>
      <c r="L51" s="29">
        <v>769</v>
      </c>
      <c r="M51" s="29">
        <v>875</v>
      </c>
      <c r="N51" s="29">
        <v>769</v>
      </c>
      <c r="O51" s="29">
        <v>875</v>
      </c>
      <c r="P51" s="29">
        <v>49</v>
      </c>
      <c r="Q51" s="30">
        <v>875</v>
      </c>
      <c r="S51">
        <f>DAY(Function3!B51)</f>
        <v>11</v>
      </c>
      <c r="T51">
        <f>MONTH(Function3!B51)</f>
        <v>6</v>
      </c>
      <c r="U51">
        <f t="shared" si="0"/>
        <v>2016</v>
      </c>
      <c r="V51" s="24">
        <f t="shared" si="1"/>
        <v>42527</v>
      </c>
      <c r="W51" s="24">
        <f t="shared" si="2"/>
        <v>42537</v>
      </c>
      <c r="X51" s="45">
        <f t="shared" ca="1" si="3"/>
        <v>6.5205479452054798</v>
      </c>
    </row>
    <row r="52" spans="1:24" x14ac:dyDescent="0.3">
      <c r="A52" s="25">
        <v>50</v>
      </c>
      <c r="B52" s="49">
        <v>42229</v>
      </c>
      <c r="C52" s="26">
        <v>2015</v>
      </c>
      <c r="D52" s="26" t="s">
        <v>26</v>
      </c>
      <c r="E52" s="26">
        <v>18</v>
      </c>
      <c r="F52" s="26" t="s">
        <v>102</v>
      </c>
      <c r="G52" s="26" t="s">
        <v>93</v>
      </c>
      <c r="H52" s="26" t="s">
        <v>100</v>
      </c>
      <c r="I52" s="26" t="s">
        <v>103</v>
      </c>
      <c r="J52" s="26" t="s">
        <v>104</v>
      </c>
      <c r="K52" s="26">
        <v>1</v>
      </c>
      <c r="L52" s="26">
        <v>2295</v>
      </c>
      <c r="M52" s="26">
        <v>2242</v>
      </c>
      <c r="N52" s="26">
        <v>2295</v>
      </c>
      <c r="O52" s="26">
        <v>2242</v>
      </c>
      <c r="P52" s="26">
        <v>50</v>
      </c>
      <c r="Q52" s="27">
        <v>2242</v>
      </c>
      <c r="S52">
        <f>DAY(Function3!B52)</f>
        <v>13</v>
      </c>
      <c r="T52">
        <f>MONTH(Function3!B52)</f>
        <v>8</v>
      </c>
      <c r="U52">
        <f t="shared" si="0"/>
        <v>2015</v>
      </c>
      <c r="V52" s="24">
        <f t="shared" si="1"/>
        <v>42224</v>
      </c>
      <c r="W52" s="24">
        <f t="shared" si="2"/>
        <v>42234</v>
      </c>
      <c r="X52" s="45">
        <f t="shared" ca="1" si="3"/>
        <v>7.3506849315068497</v>
      </c>
    </row>
    <row r="53" spans="1:24" x14ac:dyDescent="0.3">
      <c r="A53" s="28">
        <v>51</v>
      </c>
      <c r="B53" s="50">
        <v>42257</v>
      </c>
      <c r="C53" s="29">
        <v>2015</v>
      </c>
      <c r="D53" s="29" t="s">
        <v>27</v>
      </c>
      <c r="E53" s="29">
        <v>18</v>
      </c>
      <c r="F53" s="29" t="s">
        <v>102</v>
      </c>
      <c r="G53" s="29" t="s">
        <v>93</v>
      </c>
      <c r="H53" s="29" t="s">
        <v>100</v>
      </c>
      <c r="I53" s="29" t="s">
        <v>103</v>
      </c>
      <c r="J53" s="29" t="s">
        <v>104</v>
      </c>
      <c r="K53" s="29">
        <v>1</v>
      </c>
      <c r="L53" s="29">
        <v>769</v>
      </c>
      <c r="M53" s="29">
        <v>776</v>
      </c>
      <c r="N53" s="29">
        <v>769</v>
      </c>
      <c r="O53" s="29">
        <v>776</v>
      </c>
      <c r="P53" s="29">
        <v>51</v>
      </c>
      <c r="Q53" s="30">
        <v>776</v>
      </c>
      <c r="S53">
        <f>DAY(Function3!B53)</f>
        <v>10</v>
      </c>
      <c r="T53">
        <f>MONTH(Function3!B53)</f>
        <v>9</v>
      </c>
      <c r="U53">
        <f t="shared" si="0"/>
        <v>2015</v>
      </c>
      <c r="V53" s="24">
        <f t="shared" si="1"/>
        <v>42252</v>
      </c>
      <c r="W53" s="24">
        <f t="shared" si="2"/>
        <v>42262</v>
      </c>
      <c r="X53" s="45">
        <f t="shared" ca="1" si="3"/>
        <v>7.2739726027397262</v>
      </c>
    </row>
    <row r="54" spans="1:24" x14ac:dyDescent="0.3">
      <c r="A54" s="25">
        <v>52</v>
      </c>
      <c r="B54" s="49">
        <v>42297</v>
      </c>
      <c r="C54" s="26">
        <v>2015</v>
      </c>
      <c r="D54" s="26" t="s">
        <v>28</v>
      </c>
      <c r="E54" s="26">
        <v>18</v>
      </c>
      <c r="F54" s="26" t="s">
        <v>102</v>
      </c>
      <c r="G54" s="26" t="s">
        <v>93</v>
      </c>
      <c r="H54" s="26" t="s">
        <v>100</v>
      </c>
      <c r="I54" s="26" t="s">
        <v>103</v>
      </c>
      <c r="J54" s="26" t="s">
        <v>104</v>
      </c>
      <c r="K54" s="26">
        <v>2</v>
      </c>
      <c r="L54" s="26">
        <v>1160</v>
      </c>
      <c r="M54" s="26">
        <v>1005</v>
      </c>
      <c r="N54" s="26">
        <v>2320</v>
      </c>
      <c r="O54" s="26">
        <v>2010</v>
      </c>
      <c r="P54" s="26">
        <v>52</v>
      </c>
      <c r="Q54" s="27">
        <v>2010</v>
      </c>
      <c r="S54">
        <f>DAY(Function3!B54)</f>
        <v>20</v>
      </c>
      <c r="T54">
        <f>MONTH(Function3!B54)</f>
        <v>10</v>
      </c>
      <c r="U54">
        <f t="shared" si="0"/>
        <v>2015</v>
      </c>
      <c r="V54" s="24">
        <f t="shared" si="1"/>
        <v>42292</v>
      </c>
      <c r="W54" s="24">
        <f t="shared" si="2"/>
        <v>42302</v>
      </c>
      <c r="X54" s="45">
        <f t="shared" ca="1" si="3"/>
        <v>7.1643835616438354</v>
      </c>
    </row>
    <row r="55" spans="1:24" x14ac:dyDescent="0.3">
      <c r="A55" s="28">
        <v>53</v>
      </c>
      <c r="B55" s="50">
        <v>42359</v>
      </c>
      <c r="C55" s="29">
        <v>2015</v>
      </c>
      <c r="D55" s="29" t="s">
        <v>30</v>
      </c>
      <c r="E55" s="29">
        <v>18</v>
      </c>
      <c r="F55" s="29" t="s">
        <v>102</v>
      </c>
      <c r="G55" s="29" t="s">
        <v>93</v>
      </c>
      <c r="H55" s="29" t="s">
        <v>100</v>
      </c>
      <c r="I55" s="29" t="s">
        <v>103</v>
      </c>
      <c r="J55" s="29" t="s">
        <v>104</v>
      </c>
      <c r="K55" s="29">
        <v>1</v>
      </c>
      <c r="L55" s="29">
        <v>2295</v>
      </c>
      <c r="M55" s="29">
        <v>2303</v>
      </c>
      <c r="N55" s="29">
        <v>2295</v>
      </c>
      <c r="O55" s="29">
        <v>2303</v>
      </c>
      <c r="P55" s="29">
        <v>53</v>
      </c>
      <c r="Q55" s="30">
        <v>2303</v>
      </c>
      <c r="S55">
        <f>DAY(Function3!B55)</f>
        <v>21</v>
      </c>
      <c r="T55">
        <f>MONTH(Function3!B55)</f>
        <v>12</v>
      </c>
      <c r="U55">
        <f t="shared" si="0"/>
        <v>2015</v>
      </c>
      <c r="V55" s="24">
        <f t="shared" si="1"/>
        <v>42354</v>
      </c>
      <c r="W55" s="24">
        <f t="shared" si="2"/>
        <v>42364</v>
      </c>
      <c r="X55" s="45">
        <f t="shared" ca="1" si="3"/>
        <v>6.9945205479452053</v>
      </c>
    </row>
    <row r="56" spans="1:24" x14ac:dyDescent="0.3">
      <c r="A56" s="25">
        <v>54</v>
      </c>
      <c r="B56" s="49">
        <v>42212</v>
      </c>
      <c r="C56" s="26">
        <v>2015</v>
      </c>
      <c r="D56" s="26" t="s">
        <v>25</v>
      </c>
      <c r="E56" s="26">
        <v>19</v>
      </c>
      <c r="F56" s="26" t="s">
        <v>92</v>
      </c>
      <c r="G56" s="26" t="s">
        <v>93</v>
      </c>
      <c r="H56" s="26" t="s">
        <v>105</v>
      </c>
      <c r="I56" s="26" t="s">
        <v>95</v>
      </c>
      <c r="J56" s="26" t="s">
        <v>106</v>
      </c>
      <c r="K56" s="26">
        <v>2</v>
      </c>
      <c r="L56" s="26">
        <v>797.5</v>
      </c>
      <c r="M56" s="26">
        <v>813</v>
      </c>
      <c r="N56" s="26">
        <v>1595</v>
      </c>
      <c r="O56" s="26">
        <v>1626</v>
      </c>
      <c r="P56" s="26">
        <v>54</v>
      </c>
      <c r="Q56" s="27">
        <v>1626</v>
      </c>
      <c r="S56">
        <f>DAY(Function3!B56)</f>
        <v>27</v>
      </c>
      <c r="T56">
        <f>MONTH(Function3!B56)</f>
        <v>7</v>
      </c>
      <c r="U56">
        <f t="shared" si="0"/>
        <v>2015</v>
      </c>
      <c r="V56" s="24">
        <f t="shared" si="1"/>
        <v>42207</v>
      </c>
      <c r="W56" s="24">
        <f t="shared" si="2"/>
        <v>42217</v>
      </c>
      <c r="X56" s="45">
        <f t="shared" ca="1" si="3"/>
        <v>7.397260273972603</v>
      </c>
    </row>
    <row r="57" spans="1:24" x14ac:dyDescent="0.3">
      <c r="A57" s="28">
        <v>55</v>
      </c>
      <c r="B57" s="50">
        <v>42407</v>
      </c>
      <c r="C57" s="29">
        <v>2016</v>
      </c>
      <c r="D57" s="29" t="s">
        <v>20</v>
      </c>
      <c r="E57" s="29">
        <v>19</v>
      </c>
      <c r="F57" s="29" t="s">
        <v>102</v>
      </c>
      <c r="G57" s="29" t="s">
        <v>93</v>
      </c>
      <c r="H57" s="29" t="s">
        <v>94</v>
      </c>
      <c r="I57" s="29" t="s">
        <v>103</v>
      </c>
      <c r="J57" s="29" t="s">
        <v>104</v>
      </c>
      <c r="K57" s="29">
        <v>3</v>
      </c>
      <c r="L57" s="29">
        <v>180</v>
      </c>
      <c r="M57" s="29">
        <v>188.33333300000001</v>
      </c>
      <c r="N57" s="29">
        <v>540</v>
      </c>
      <c r="O57" s="29">
        <v>565</v>
      </c>
      <c r="P57" s="29">
        <v>55</v>
      </c>
      <c r="Q57" s="30">
        <v>565</v>
      </c>
      <c r="S57">
        <f>DAY(Function3!B57)</f>
        <v>7</v>
      </c>
      <c r="T57">
        <f>MONTH(Function3!B57)</f>
        <v>2</v>
      </c>
      <c r="U57">
        <f t="shared" si="0"/>
        <v>2016</v>
      </c>
      <c r="V57" s="24">
        <f t="shared" si="1"/>
        <v>42402</v>
      </c>
      <c r="W57" s="24">
        <f t="shared" si="2"/>
        <v>42412</v>
      </c>
      <c r="X57" s="45">
        <f t="shared" ca="1" si="3"/>
        <v>6.8630136986301373</v>
      </c>
    </row>
    <row r="58" spans="1:24" x14ac:dyDescent="0.3">
      <c r="A58" s="25">
        <v>56</v>
      </c>
      <c r="B58" s="49">
        <v>42209</v>
      </c>
      <c r="C58" s="26">
        <v>2015</v>
      </c>
      <c r="D58" s="26" t="s">
        <v>25</v>
      </c>
      <c r="E58" s="26">
        <v>19</v>
      </c>
      <c r="F58" s="26" t="s">
        <v>102</v>
      </c>
      <c r="G58" s="26" t="s">
        <v>93</v>
      </c>
      <c r="H58" s="26" t="s">
        <v>94</v>
      </c>
      <c r="I58" s="26" t="s">
        <v>103</v>
      </c>
      <c r="J58" s="26" t="s">
        <v>104</v>
      </c>
      <c r="K58" s="26">
        <v>1</v>
      </c>
      <c r="L58" s="26">
        <v>2320</v>
      </c>
      <c r="M58" s="26">
        <v>2160</v>
      </c>
      <c r="N58" s="26">
        <v>2320</v>
      </c>
      <c r="O58" s="26">
        <v>2160</v>
      </c>
      <c r="P58" s="26">
        <v>56</v>
      </c>
      <c r="Q58" s="27">
        <v>2160</v>
      </c>
      <c r="S58">
        <f>DAY(Function3!B58)</f>
        <v>24</v>
      </c>
      <c r="T58">
        <f>MONTH(Function3!B58)</f>
        <v>7</v>
      </c>
      <c r="U58">
        <f t="shared" si="0"/>
        <v>2015</v>
      </c>
      <c r="V58" s="24">
        <f t="shared" si="1"/>
        <v>42204</v>
      </c>
      <c r="W58" s="24">
        <f t="shared" si="2"/>
        <v>42214</v>
      </c>
      <c r="X58" s="45">
        <f t="shared" ca="1" si="3"/>
        <v>7.4054794520547942</v>
      </c>
    </row>
    <row r="59" spans="1:24" x14ac:dyDescent="0.3">
      <c r="A59" s="28">
        <v>57</v>
      </c>
      <c r="B59" s="50">
        <v>42449</v>
      </c>
      <c r="C59" s="29">
        <v>2016</v>
      </c>
      <c r="D59" s="29" t="s">
        <v>21</v>
      </c>
      <c r="E59" s="29">
        <v>19</v>
      </c>
      <c r="F59" s="29" t="s">
        <v>102</v>
      </c>
      <c r="G59" s="29" t="s">
        <v>93</v>
      </c>
      <c r="H59" s="29" t="s">
        <v>100</v>
      </c>
      <c r="I59" s="29" t="s">
        <v>97</v>
      </c>
      <c r="J59" s="29" t="s">
        <v>107</v>
      </c>
      <c r="K59" s="29">
        <v>3</v>
      </c>
      <c r="L59" s="29">
        <v>100</v>
      </c>
      <c r="M59" s="29">
        <v>117.666667</v>
      </c>
      <c r="N59" s="29">
        <v>300</v>
      </c>
      <c r="O59" s="29">
        <v>353</v>
      </c>
      <c r="P59" s="29">
        <v>57</v>
      </c>
      <c r="Q59" s="30">
        <v>353</v>
      </c>
      <c r="S59">
        <f>DAY(Function3!B59)</f>
        <v>20</v>
      </c>
      <c r="T59">
        <f>MONTH(Function3!B59)</f>
        <v>3</v>
      </c>
      <c r="U59">
        <f t="shared" si="0"/>
        <v>2016</v>
      </c>
      <c r="V59" s="24">
        <f t="shared" si="1"/>
        <v>42444</v>
      </c>
      <c r="W59" s="24">
        <f t="shared" si="2"/>
        <v>42454</v>
      </c>
      <c r="X59" s="45">
        <f t="shared" ca="1" si="3"/>
        <v>6.7479452054794518</v>
      </c>
    </row>
    <row r="60" spans="1:24" x14ac:dyDescent="0.3">
      <c r="A60" s="25">
        <v>58</v>
      </c>
      <c r="B60" s="49">
        <v>42450</v>
      </c>
      <c r="C60" s="26">
        <v>2016</v>
      </c>
      <c r="D60" s="26" t="s">
        <v>21</v>
      </c>
      <c r="E60" s="26">
        <v>19</v>
      </c>
      <c r="F60" s="26" t="s">
        <v>102</v>
      </c>
      <c r="G60" s="26" t="s">
        <v>93</v>
      </c>
      <c r="H60" s="26" t="s">
        <v>100</v>
      </c>
      <c r="I60" s="26" t="s">
        <v>97</v>
      </c>
      <c r="J60" s="26" t="s">
        <v>107</v>
      </c>
      <c r="K60" s="26">
        <v>1</v>
      </c>
      <c r="L60" s="26">
        <v>750</v>
      </c>
      <c r="M60" s="26">
        <v>985</v>
      </c>
      <c r="N60" s="26">
        <v>750</v>
      </c>
      <c r="O60" s="26">
        <v>985</v>
      </c>
      <c r="P60" s="26">
        <v>58</v>
      </c>
      <c r="Q60" s="27">
        <v>985</v>
      </c>
      <c r="S60">
        <f>DAY(Function3!B60)</f>
        <v>21</v>
      </c>
      <c r="T60">
        <f>MONTH(Function3!B60)</f>
        <v>3</v>
      </c>
      <c r="U60">
        <f t="shared" si="0"/>
        <v>2016</v>
      </c>
      <c r="V60" s="24">
        <f t="shared" si="1"/>
        <v>42445</v>
      </c>
      <c r="W60" s="24">
        <f t="shared" si="2"/>
        <v>42455</v>
      </c>
      <c r="X60" s="45">
        <f t="shared" ca="1" si="3"/>
        <v>6.7452054794520544</v>
      </c>
    </row>
    <row r="61" spans="1:24" x14ac:dyDescent="0.3">
      <c r="A61" s="28">
        <v>59</v>
      </c>
      <c r="B61" s="50">
        <v>42496</v>
      </c>
      <c r="C61" s="29">
        <v>2016</v>
      </c>
      <c r="D61" s="29" t="s">
        <v>23</v>
      </c>
      <c r="E61" s="29">
        <v>19</v>
      </c>
      <c r="F61" s="29" t="s">
        <v>102</v>
      </c>
      <c r="G61" s="29" t="s">
        <v>93</v>
      </c>
      <c r="H61" s="29" t="s">
        <v>100</v>
      </c>
      <c r="I61" s="29" t="s">
        <v>97</v>
      </c>
      <c r="J61" s="29" t="s">
        <v>107</v>
      </c>
      <c r="K61" s="29">
        <v>3</v>
      </c>
      <c r="L61" s="29">
        <v>133.33000000000001</v>
      </c>
      <c r="M61" s="29">
        <v>164.33333300000001</v>
      </c>
      <c r="N61" s="29">
        <v>400</v>
      </c>
      <c r="O61" s="29">
        <v>493</v>
      </c>
      <c r="P61" s="29">
        <v>59</v>
      </c>
      <c r="Q61" s="30">
        <v>493</v>
      </c>
      <c r="S61">
        <f>DAY(Function3!B61)</f>
        <v>6</v>
      </c>
      <c r="T61">
        <f>MONTH(Function3!B61)</f>
        <v>5</v>
      </c>
      <c r="U61">
        <f t="shared" si="0"/>
        <v>2016</v>
      </c>
      <c r="V61" s="24">
        <f t="shared" si="1"/>
        <v>42491</v>
      </c>
      <c r="W61" s="24">
        <f t="shared" si="2"/>
        <v>42501</v>
      </c>
      <c r="X61" s="45">
        <f t="shared" ca="1" si="3"/>
        <v>6.6191780821917812</v>
      </c>
    </row>
    <row r="62" spans="1:24" x14ac:dyDescent="0.3">
      <c r="A62" s="25">
        <v>60</v>
      </c>
      <c r="B62" s="49">
        <v>42527</v>
      </c>
      <c r="C62" s="26">
        <v>2016</v>
      </c>
      <c r="D62" s="26" t="s">
        <v>24</v>
      </c>
      <c r="E62" s="26">
        <v>19</v>
      </c>
      <c r="F62" s="26" t="s">
        <v>102</v>
      </c>
      <c r="G62" s="26" t="s">
        <v>93</v>
      </c>
      <c r="H62" s="26" t="s">
        <v>100</v>
      </c>
      <c r="I62" s="26" t="s">
        <v>95</v>
      </c>
      <c r="J62" s="26" t="s">
        <v>108</v>
      </c>
      <c r="K62" s="26">
        <v>3</v>
      </c>
      <c r="L62" s="26">
        <v>88</v>
      </c>
      <c r="M62" s="26">
        <v>95.333332999999996</v>
      </c>
      <c r="N62" s="26">
        <v>264</v>
      </c>
      <c r="O62" s="26">
        <v>286</v>
      </c>
      <c r="P62" s="26">
        <v>60</v>
      </c>
      <c r="Q62" s="27">
        <v>286</v>
      </c>
      <c r="S62">
        <f>DAY(Function3!B62)</f>
        <v>6</v>
      </c>
      <c r="T62">
        <f>MONTH(Function3!B62)</f>
        <v>6</v>
      </c>
      <c r="U62">
        <f t="shared" si="0"/>
        <v>2016</v>
      </c>
      <c r="V62" s="24">
        <f t="shared" si="1"/>
        <v>42522</v>
      </c>
      <c r="W62" s="24">
        <f t="shared" si="2"/>
        <v>42532</v>
      </c>
      <c r="X62" s="45">
        <f t="shared" ca="1" si="3"/>
        <v>6.5342465753424657</v>
      </c>
    </row>
    <row r="63" spans="1:24" x14ac:dyDescent="0.3">
      <c r="A63" s="28">
        <v>61</v>
      </c>
      <c r="B63" s="50">
        <v>42530</v>
      </c>
      <c r="C63" s="29">
        <v>2016</v>
      </c>
      <c r="D63" s="29" t="s">
        <v>24</v>
      </c>
      <c r="E63" s="29">
        <v>19</v>
      </c>
      <c r="F63" s="29" t="s">
        <v>102</v>
      </c>
      <c r="G63" s="29" t="s">
        <v>93</v>
      </c>
      <c r="H63" s="29" t="s">
        <v>100</v>
      </c>
      <c r="I63" s="29" t="s">
        <v>97</v>
      </c>
      <c r="J63" s="29" t="s">
        <v>107</v>
      </c>
      <c r="K63" s="29">
        <v>2</v>
      </c>
      <c r="L63" s="29">
        <v>300</v>
      </c>
      <c r="M63" s="29">
        <v>384</v>
      </c>
      <c r="N63" s="29">
        <v>600</v>
      </c>
      <c r="O63" s="29">
        <v>768</v>
      </c>
      <c r="P63" s="29">
        <v>61</v>
      </c>
      <c r="Q63" s="30">
        <v>768</v>
      </c>
      <c r="S63">
        <f>DAY(Function3!B63)</f>
        <v>9</v>
      </c>
      <c r="T63">
        <f>MONTH(Function3!B63)</f>
        <v>6</v>
      </c>
      <c r="U63">
        <f t="shared" si="0"/>
        <v>2016</v>
      </c>
      <c r="V63" s="24">
        <f t="shared" si="1"/>
        <v>42525</v>
      </c>
      <c r="W63" s="24">
        <f t="shared" si="2"/>
        <v>42535</v>
      </c>
      <c r="X63" s="45">
        <f t="shared" ca="1" si="3"/>
        <v>6.5260273972602736</v>
      </c>
    </row>
    <row r="64" spans="1:24" x14ac:dyDescent="0.3">
      <c r="A64" s="25">
        <v>62</v>
      </c>
      <c r="B64" s="49">
        <v>42236</v>
      </c>
      <c r="C64" s="26">
        <v>2015</v>
      </c>
      <c r="D64" s="26" t="s">
        <v>26</v>
      </c>
      <c r="E64" s="26">
        <v>19</v>
      </c>
      <c r="F64" s="26" t="s">
        <v>102</v>
      </c>
      <c r="G64" s="26" t="s">
        <v>93</v>
      </c>
      <c r="H64" s="26" t="s">
        <v>100</v>
      </c>
      <c r="I64" s="26" t="s">
        <v>97</v>
      </c>
      <c r="J64" s="26" t="s">
        <v>107</v>
      </c>
      <c r="K64" s="26">
        <v>3</v>
      </c>
      <c r="L64" s="26">
        <v>133.33000000000001</v>
      </c>
      <c r="M64" s="26">
        <v>161</v>
      </c>
      <c r="N64" s="26">
        <v>400</v>
      </c>
      <c r="O64" s="26">
        <v>483</v>
      </c>
      <c r="P64" s="26">
        <v>62</v>
      </c>
      <c r="Q64" s="27">
        <v>483</v>
      </c>
      <c r="S64">
        <f>DAY(Function3!B64)</f>
        <v>20</v>
      </c>
      <c r="T64">
        <f>MONTH(Function3!B64)</f>
        <v>8</v>
      </c>
      <c r="U64">
        <f t="shared" si="0"/>
        <v>2015</v>
      </c>
      <c r="V64" s="24">
        <f t="shared" si="1"/>
        <v>42231</v>
      </c>
      <c r="W64" s="24">
        <f t="shared" si="2"/>
        <v>42241</v>
      </c>
      <c r="X64" s="45">
        <f t="shared" ca="1" si="3"/>
        <v>7.3315068493150681</v>
      </c>
    </row>
    <row r="65" spans="1:24" x14ac:dyDescent="0.3">
      <c r="A65" s="28">
        <v>63</v>
      </c>
      <c r="B65" s="50">
        <v>42237</v>
      </c>
      <c r="C65" s="29">
        <v>2015</v>
      </c>
      <c r="D65" s="29" t="s">
        <v>26</v>
      </c>
      <c r="E65" s="29">
        <v>19</v>
      </c>
      <c r="F65" s="29" t="s">
        <v>102</v>
      </c>
      <c r="G65" s="29" t="s">
        <v>93</v>
      </c>
      <c r="H65" s="29" t="s">
        <v>100</v>
      </c>
      <c r="I65" s="29" t="s">
        <v>97</v>
      </c>
      <c r="J65" s="29" t="s">
        <v>107</v>
      </c>
      <c r="K65" s="29">
        <v>2</v>
      </c>
      <c r="L65" s="29">
        <v>594</v>
      </c>
      <c r="M65" s="29">
        <v>569.5</v>
      </c>
      <c r="N65" s="29">
        <v>1188</v>
      </c>
      <c r="O65" s="29">
        <v>1139</v>
      </c>
      <c r="P65" s="29">
        <v>63</v>
      </c>
      <c r="Q65" s="30">
        <v>1139</v>
      </c>
      <c r="S65">
        <f>DAY(Function3!B65)</f>
        <v>21</v>
      </c>
      <c r="T65">
        <f>MONTH(Function3!B65)</f>
        <v>8</v>
      </c>
      <c r="U65">
        <f t="shared" si="0"/>
        <v>2015</v>
      </c>
      <c r="V65" s="24">
        <f t="shared" si="1"/>
        <v>42232</v>
      </c>
      <c r="W65" s="24">
        <f t="shared" si="2"/>
        <v>42242</v>
      </c>
      <c r="X65" s="45">
        <f t="shared" ca="1" si="3"/>
        <v>7.3287671232876717</v>
      </c>
    </row>
    <row r="66" spans="1:24" x14ac:dyDescent="0.3">
      <c r="A66" s="25">
        <v>64</v>
      </c>
      <c r="B66" s="49">
        <v>42274</v>
      </c>
      <c r="C66" s="26">
        <v>2015</v>
      </c>
      <c r="D66" s="26" t="s">
        <v>27</v>
      </c>
      <c r="E66" s="26">
        <v>19</v>
      </c>
      <c r="F66" s="26" t="s">
        <v>102</v>
      </c>
      <c r="G66" s="26" t="s">
        <v>93</v>
      </c>
      <c r="H66" s="26" t="s">
        <v>100</v>
      </c>
      <c r="I66" s="26" t="s">
        <v>97</v>
      </c>
      <c r="J66" s="26" t="s">
        <v>107</v>
      </c>
      <c r="K66" s="26">
        <v>2</v>
      </c>
      <c r="L66" s="26">
        <v>75</v>
      </c>
      <c r="M66" s="26">
        <v>79.5</v>
      </c>
      <c r="N66" s="26">
        <v>150</v>
      </c>
      <c r="O66" s="26">
        <v>159</v>
      </c>
      <c r="P66" s="26">
        <v>64</v>
      </c>
      <c r="Q66" s="27">
        <v>159</v>
      </c>
      <c r="S66">
        <f>DAY(Function3!B66)</f>
        <v>27</v>
      </c>
      <c r="T66">
        <f>MONTH(Function3!B66)</f>
        <v>9</v>
      </c>
      <c r="U66">
        <f t="shared" si="0"/>
        <v>2015</v>
      </c>
      <c r="V66" s="24">
        <f t="shared" si="1"/>
        <v>42269</v>
      </c>
      <c r="W66" s="24">
        <f t="shared" si="2"/>
        <v>42279</v>
      </c>
      <c r="X66" s="45">
        <f t="shared" ca="1" si="3"/>
        <v>7.2273972602739729</v>
      </c>
    </row>
    <row r="67" spans="1:24" x14ac:dyDescent="0.3">
      <c r="A67" s="28">
        <v>65</v>
      </c>
      <c r="B67" s="50">
        <v>42396</v>
      </c>
      <c r="C67" s="29">
        <v>2016</v>
      </c>
      <c r="D67" s="29" t="s">
        <v>19</v>
      </c>
      <c r="E67" s="29">
        <v>19</v>
      </c>
      <c r="F67" s="29" t="s">
        <v>102</v>
      </c>
      <c r="G67" s="29" t="s">
        <v>93</v>
      </c>
      <c r="H67" s="29" t="s">
        <v>100</v>
      </c>
      <c r="I67" s="29" t="s">
        <v>95</v>
      </c>
      <c r="J67" s="29" t="s">
        <v>109</v>
      </c>
      <c r="K67" s="29">
        <v>2</v>
      </c>
      <c r="L67" s="29">
        <v>99.5</v>
      </c>
      <c r="M67" s="29">
        <v>126</v>
      </c>
      <c r="N67" s="29">
        <v>199</v>
      </c>
      <c r="O67" s="29">
        <v>252</v>
      </c>
      <c r="P67" s="29">
        <v>65</v>
      </c>
      <c r="Q67" s="30">
        <v>252</v>
      </c>
      <c r="S67">
        <f>DAY(Function3!B67)</f>
        <v>27</v>
      </c>
      <c r="T67">
        <f>MONTH(Function3!B67)</f>
        <v>1</v>
      </c>
      <c r="U67">
        <f t="shared" ref="U67:U130" si="4">YEAR(B67)</f>
        <v>2016</v>
      </c>
      <c r="V67" s="24">
        <f t="shared" ref="V67:V130" si="5">DATE(U67,T67,S67)-5</f>
        <v>42391</v>
      </c>
      <c r="W67" s="24">
        <f t="shared" ref="W67:W130" si="6">DATE(U67,T67,S67)+5</f>
        <v>42401</v>
      </c>
      <c r="X67" s="45">
        <f t="shared" ref="X67:X130" ca="1" si="7">(TODAY()-B67)/365</f>
        <v>6.8931506849315065</v>
      </c>
    </row>
    <row r="68" spans="1:24" x14ac:dyDescent="0.3">
      <c r="A68" s="25">
        <v>66</v>
      </c>
      <c r="B68" s="49">
        <v>42394</v>
      </c>
      <c r="C68" s="26">
        <v>2016</v>
      </c>
      <c r="D68" s="26" t="s">
        <v>19</v>
      </c>
      <c r="E68" s="26">
        <v>19</v>
      </c>
      <c r="F68" s="26" t="s">
        <v>92</v>
      </c>
      <c r="G68" s="26" t="s">
        <v>93</v>
      </c>
      <c r="H68" s="26" t="s">
        <v>100</v>
      </c>
      <c r="I68" s="26" t="s">
        <v>95</v>
      </c>
      <c r="J68" s="26" t="s">
        <v>99</v>
      </c>
      <c r="K68" s="26">
        <v>3</v>
      </c>
      <c r="L68" s="26">
        <v>46.67</v>
      </c>
      <c r="M68" s="26">
        <v>51.666666999999997</v>
      </c>
      <c r="N68" s="26">
        <v>140</v>
      </c>
      <c r="O68" s="26">
        <v>155</v>
      </c>
      <c r="P68" s="26">
        <v>66</v>
      </c>
      <c r="Q68" s="27">
        <v>155</v>
      </c>
      <c r="S68">
        <f>DAY(Function3!B68)</f>
        <v>25</v>
      </c>
      <c r="T68">
        <f>MONTH(Function3!B68)</f>
        <v>1</v>
      </c>
      <c r="U68">
        <f t="shared" si="4"/>
        <v>2016</v>
      </c>
      <c r="V68" s="24">
        <f t="shared" si="5"/>
        <v>42389</v>
      </c>
      <c r="W68" s="24">
        <f t="shared" si="6"/>
        <v>42399</v>
      </c>
      <c r="X68" s="45">
        <f t="shared" ca="1" si="7"/>
        <v>6.8986301369863012</v>
      </c>
    </row>
    <row r="69" spans="1:24" x14ac:dyDescent="0.3">
      <c r="A69" s="28">
        <v>67</v>
      </c>
      <c r="B69" s="50">
        <v>42395</v>
      </c>
      <c r="C69" s="29">
        <v>2016</v>
      </c>
      <c r="D69" s="29" t="s">
        <v>19</v>
      </c>
      <c r="E69" s="29">
        <v>19</v>
      </c>
      <c r="F69" s="29" t="s">
        <v>92</v>
      </c>
      <c r="G69" s="29" t="s">
        <v>93</v>
      </c>
      <c r="H69" s="29" t="s">
        <v>100</v>
      </c>
      <c r="I69" s="29" t="s">
        <v>95</v>
      </c>
      <c r="J69" s="29" t="s">
        <v>99</v>
      </c>
      <c r="K69" s="29">
        <v>1</v>
      </c>
      <c r="L69" s="29">
        <v>175</v>
      </c>
      <c r="M69" s="29">
        <v>218</v>
      </c>
      <c r="N69" s="29">
        <v>175</v>
      </c>
      <c r="O69" s="29">
        <v>218</v>
      </c>
      <c r="P69" s="29">
        <v>67</v>
      </c>
      <c r="Q69" s="30">
        <v>218</v>
      </c>
      <c r="S69">
        <f>DAY(Function3!B69)</f>
        <v>26</v>
      </c>
      <c r="T69">
        <f>MONTH(Function3!B69)</f>
        <v>1</v>
      </c>
      <c r="U69">
        <f t="shared" si="4"/>
        <v>2016</v>
      </c>
      <c r="V69" s="24">
        <f t="shared" si="5"/>
        <v>42390</v>
      </c>
      <c r="W69" s="24">
        <f t="shared" si="6"/>
        <v>42400</v>
      </c>
      <c r="X69" s="45">
        <f t="shared" ca="1" si="7"/>
        <v>6.8958904109589039</v>
      </c>
    </row>
    <row r="70" spans="1:24" x14ac:dyDescent="0.3">
      <c r="A70" s="25">
        <v>68</v>
      </c>
      <c r="B70" s="49">
        <v>42510</v>
      </c>
      <c r="C70" s="26">
        <v>2016</v>
      </c>
      <c r="D70" s="26" t="s">
        <v>23</v>
      </c>
      <c r="E70" s="26">
        <v>19</v>
      </c>
      <c r="F70" s="26" t="s">
        <v>92</v>
      </c>
      <c r="G70" s="26" t="s">
        <v>93</v>
      </c>
      <c r="H70" s="26" t="s">
        <v>100</v>
      </c>
      <c r="I70" s="26" t="s">
        <v>95</v>
      </c>
      <c r="J70" s="26" t="s">
        <v>99</v>
      </c>
      <c r="K70" s="26">
        <v>2</v>
      </c>
      <c r="L70" s="26">
        <v>52.5</v>
      </c>
      <c r="M70" s="26">
        <v>60</v>
      </c>
      <c r="N70" s="26">
        <v>105</v>
      </c>
      <c r="O70" s="26">
        <v>120</v>
      </c>
      <c r="P70" s="26">
        <v>68</v>
      </c>
      <c r="Q70" s="27">
        <v>120</v>
      </c>
      <c r="S70">
        <f>DAY(Function3!B70)</f>
        <v>20</v>
      </c>
      <c r="T70">
        <f>MONTH(Function3!B70)</f>
        <v>5</v>
      </c>
      <c r="U70">
        <f t="shared" si="4"/>
        <v>2016</v>
      </c>
      <c r="V70" s="24">
        <f t="shared" si="5"/>
        <v>42505</v>
      </c>
      <c r="W70" s="24">
        <f t="shared" si="6"/>
        <v>42515</v>
      </c>
      <c r="X70" s="45">
        <f t="shared" ca="1" si="7"/>
        <v>6.580821917808219</v>
      </c>
    </row>
    <row r="71" spans="1:24" x14ac:dyDescent="0.3">
      <c r="A71" s="28">
        <v>69</v>
      </c>
      <c r="B71" s="50">
        <v>42211</v>
      </c>
      <c r="C71" s="29">
        <v>2015</v>
      </c>
      <c r="D71" s="29" t="s">
        <v>25</v>
      </c>
      <c r="E71" s="29">
        <v>19</v>
      </c>
      <c r="F71" s="29" t="s">
        <v>92</v>
      </c>
      <c r="G71" s="29" t="s">
        <v>93</v>
      </c>
      <c r="H71" s="29" t="s">
        <v>100</v>
      </c>
      <c r="I71" s="29" t="s">
        <v>95</v>
      </c>
      <c r="J71" s="29" t="s">
        <v>99</v>
      </c>
      <c r="K71" s="29">
        <v>2</v>
      </c>
      <c r="L71" s="29">
        <v>122.5</v>
      </c>
      <c r="M71" s="29">
        <v>139.5</v>
      </c>
      <c r="N71" s="29">
        <v>245</v>
      </c>
      <c r="O71" s="29">
        <v>279</v>
      </c>
      <c r="P71" s="29">
        <v>69</v>
      </c>
      <c r="Q71" s="30">
        <v>279</v>
      </c>
      <c r="S71">
        <f>DAY(Function3!B71)</f>
        <v>26</v>
      </c>
      <c r="T71">
        <f>MONTH(Function3!B71)</f>
        <v>7</v>
      </c>
      <c r="U71">
        <f t="shared" si="4"/>
        <v>2015</v>
      </c>
      <c r="V71" s="24">
        <f t="shared" si="5"/>
        <v>42206</v>
      </c>
      <c r="W71" s="24">
        <f t="shared" si="6"/>
        <v>42216</v>
      </c>
      <c r="X71" s="45">
        <f t="shared" ca="1" si="7"/>
        <v>7.4</v>
      </c>
    </row>
    <row r="72" spans="1:24" x14ac:dyDescent="0.3">
      <c r="A72" s="25">
        <v>70</v>
      </c>
      <c r="B72" s="49">
        <v>42344</v>
      </c>
      <c r="C72" s="26">
        <v>2015</v>
      </c>
      <c r="D72" s="26" t="s">
        <v>30</v>
      </c>
      <c r="E72" s="26">
        <v>19</v>
      </c>
      <c r="F72" s="26" t="s">
        <v>92</v>
      </c>
      <c r="G72" s="26" t="s">
        <v>93</v>
      </c>
      <c r="H72" s="26" t="s">
        <v>100</v>
      </c>
      <c r="I72" s="26" t="s">
        <v>95</v>
      </c>
      <c r="J72" s="26" t="s">
        <v>99</v>
      </c>
      <c r="K72" s="26">
        <v>1</v>
      </c>
      <c r="L72" s="26">
        <v>420</v>
      </c>
      <c r="M72" s="26">
        <v>458</v>
      </c>
      <c r="N72" s="26">
        <v>420</v>
      </c>
      <c r="O72" s="26">
        <v>458</v>
      </c>
      <c r="P72" s="26">
        <v>70</v>
      </c>
      <c r="Q72" s="27">
        <v>458</v>
      </c>
      <c r="S72">
        <f>DAY(Function3!B72)</f>
        <v>6</v>
      </c>
      <c r="T72">
        <f>MONTH(Function3!B72)</f>
        <v>12</v>
      </c>
      <c r="U72">
        <f t="shared" si="4"/>
        <v>2015</v>
      </c>
      <c r="V72" s="24">
        <f t="shared" si="5"/>
        <v>42339</v>
      </c>
      <c r="W72" s="24">
        <f t="shared" si="6"/>
        <v>42349</v>
      </c>
      <c r="X72" s="45">
        <f t="shared" ca="1" si="7"/>
        <v>7.0356164383561648</v>
      </c>
    </row>
    <row r="73" spans="1:24" x14ac:dyDescent="0.3">
      <c r="A73" s="28">
        <v>71</v>
      </c>
      <c r="B73" s="50">
        <v>42545</v>
      </c>
      <c r="C73" s="29">
        <v>2016</v>
      </c>
      <c r="D73" s="29" t="s">
        <v>24</v>
      </c>
      <c r="E73" s="29">
        <v>20</v>
      </c>
      <c r="F73" s="29" t="s">
        <v>102</v>
      </c>
      <c r="G73" s="29" t="s">
        <v>93</v>
      </c>
      <c r="H73" s="29" t="s">
        <v>94</v>
      </c>
      <c r="I73" s="29" t="s">
        <v>97</v>
      </c>
      <c r="J73" s="29" t="s">
        <v>110</v>
      </c>
      <c r="K73" s="29">
        <v>3</v>
      </c>
      <c r="L73" s="29">
        <v>45</v>
      </c>
      <c r="M73" s="29">
        <v>52.666666999999997</v>
      </c>
      <c r="N73" s="29">
        <v>135</v>
      </c>
      <c r="O73" s="29">
        <v>158</v>
      </c>
      <c r="P73" s="29">
        <v>71</v>
      </c>
      <c r="Q73" s="30">
        <v>158</v>
      </c>
      <c r="S73">
        <f>DAY(Function3!B73)</f>
        <v>24</v>
      </c>
      <c r="T73">
        <f>MONTH(Function3!B73)</f>
        <v>6</v>
      </c>
      <c r="U73">
        <f t="shared" si="4"/>
        <v>2016</v>
      </c>
      <c r="V73" s="24">
        <f t="shared" si="5"/>
        <v>42540</v>
      </c>
      <c r="W73" s="24">
        <f t="shared" si="6"/>
        <v>42550</v>
      </c>
      <c r="X73" s="45">
        <f t="shared" ca="1" si="7"/>
        <v>6.484931506849315</v>
      </c>
    </row>
    <row r="74" spans="1:24" x14ac:dyDescent="0.3">
      <c r="A74" s="25">
        <v>72</v>
      </c>
      <c r="B74" s="49">
        <v>42282</v>
      </c>
      <c r="C74" s="26">
        <v>2015</v>
      </c>
      <c r="D74" s="26" t="s">
        <v>28</v>
      </c>
      <c r="E74" s="26">
        <v>20</v>
      </c>
      <c r="F74" s="26" t="s">
        <v>102</v>
      </c>
      <c r="G74" s="26" t="s">
        <v>93</v>
      </c>
      <c r="H74" s="26" t="s">
        <v>94</v>
      </c>
      <c r="I74" s="26" t="s">
        <v>97</v>
      </c>
      <c r="J74" s="26" t="s">
        <v>110</v>
      </c>
      <c r="K74" s="26">
        <v>2</v>
      </c>
      <c r="L74" s="26">
        <v>27</v>
      </c>
      <c r="M74" s="26">
        <v>30.5</v>
      </c>
      <c r="N74" s="26">
        <v>54</v>
      </c>
      <c r="O74" s="26">
        <v>61</v>
      </c>
      <c r="P74" s="26">
        <v>72</v>
      </c>
      <c r="Q74" s="27">
        <v>61</v>
      </c>
      <c r="S74">
        <f>DAY(Function3!B74)</f>
        <v>5</v>
      </c>
      <c r="T74">
        <f>MONTH(Function3!B74)</f>
        <v>10</v>
      </c>
      <c r="U74">
        <f t="shared" si="4"/>
        <v>2015</v>
      </c>
      <c r="V74" s="24">
        <f t="shared" si="5"/>
        <v>42277</v>
      </c>
      <c r="W74" s="24">
        <f t="shared" si="6"/>
        <v>42287</v>
      </c>
      <c r="X74" s="45">
        <f t="shared" ca="1" si="7"/>
        <v>7.2054794520547949</v>
      </c>
    </row>
    <row r="75" spans="1:24" x14ac:dyDescent="0.3">
      <c r="A75" s="28">
        <v>73</v>
      </c>
      <c r="B75" s="50">
        <v>42203</v>
      </c>
      <c r="C75" s="29">
        <v>2015</v>
      </c>
      <c r="D75" s="29" t="s">
        <v>25</v>
      </c>
      <c r="E75" s="29">
        <v>20</v>
      </c>
      <c r="F75" s="29" t="s">
        <v>92</v>
      </c>
      <c r="G75" s="29" t="s">
        <v>93</v>
      </c>
      <c r="H75" s="29" t="s">
        <v>100</v>
      </c>
      <c r="I75" s="29" t="s">
        <v>103</v>
      </c>
      <c r="J75" s="29" t="s">
        <v>104</v>
      </c>
      <c r="K75" s="29">
        <v>1</v>
      </c>
      <c r="L75" s="29">
        <v>2295</v>
      </c>
      <c r="M75" s="29">
        <v>2146</v>
      </c>
      <c r="N75" s="29">
        <v>2295</v>
      </c>
      <c r="O75" s="29">
        <v>2146</v>
      </c>
      <c r="P75" s="29">
        <v>73</v>
      </c>
      <c r="Q75" s="30">
        <v>2146</v>
      </c>
      <c r="S75">
        <f>DAY(Function3!B75)</f>
        <v>18</v>
      </c>
      <c r="T75">
        <f>MONTH(Function3!B75)</f>
        <v>7</v>
      </c>
      <c r="U75">
        <f t="shared" si="4"/>
        <v>2015</v>
      </c>
      <c r="V75" s="24">
        <f t="shared" si="5"/>
        <v>42198</v>
      </c>
      <c r="W75" s="24">
        <f t="shared" si="6"/>
        <v>42208</v>
      </c>
      <c r="X75" s="45">
        <f t="shared" ca="1" si="7"/>
        <v>7.4219178082191783</v>
      </c>
    </row>
    <row r="76" spans="1:24" x14ac:dyDescent="0.3">
      <c r="A76" s="25">
        <v>74</v>
      </c>
      <c r="B76" s="49">
        <v>42210</v>
      </c>
      <c r="C76" s="26">
        <v>2015</v>
      </c>
      <c r="D76" s="26" t="s">
        <v>25</v>
      </c>
      <c r="E76" s="26">
        <v>20</v>
      </c>
      <c r="F76" s="26" t="s">
        <v>92</v>
      </c>
      <c r="G76" s="26" t="s">
        <v>93</v>
      </c>
      <c r="H76" s="26" t="s">
        <v>100</v>
      </c>
      <c r="I76" s="26" t="s">
        <v>103</v>
      </c>
      <c r="J76" s="26" t="s">
        <v>104</v>
      </c>
      <c r="K76" s="26">
        <v>1</v>
      </c>
      <c r="L76" s="26">
        <v>2320</v>
      </c>
      <c r="M76" s="26">
        <v>2030</v>
      </c>
      <c r="N76" s="26">
        <v>2320</v>
      </c>
      <c r="O76" s="26">
        <v>2030</v>
      </c>
      <c r="P76" s="26">
        <v>74</v>
      </c>
      <c r="Q76" s="27">
        <v>2030</v>
      </c>
      <c r="S76">
        <f>DAY(Function3!B76)</f>
        <v>25</v>
      </c>
      <c r="T76">
        <f>MONTH(Function3!B76)</f>
        <v>7</v>
      </c>
      <c r="U76">
        <f t="shared" si="4"/>
        <v>2015</v>
      </c>
      <c r="V76" s="24">
        <f t="shared" si="5"/>
        <v>42205</v>
      </c>
      <c r="W76" s="24">
        <f t="shared" si="6"/>
        <v>42215</v>
      </c>
      <c r="X76" s="45">
        <f t="shared" ca="1" si="7"/>
        <v>7.4027397260273968</v>
      </c>
    </row>
    <row r="77" spans="1:24" x14ac:dyDescent="0.3">
      <c r="A77" s="28">
        <v>75</v>
      </c>
      <c r="B77" s="50">
        <v>42342</v>
      </c>
      <c r="C77" s="29">
        <v>2015</v>
      </c>
      <c r="D77" s="29" t="s">
        <v>30</v>
      </c>
      <c r="E77" s="29">
        <v>20</v>
      </c>
      <c r="F77" s="29" t="s">
        <v>92</v>
      </c>
      <c r="G77" s="29" t="s">
        <v>93</v>
      </c>
      <c r="H77" s="29" t="s">
        <v>100</v>
      </c>
      <c r="I77" s="29" t="s">
        <v>103</v>
      </c>
      <c r="J77" s="29" t="s">
        <v>104</v>
      </c>
      <c r="K77" s="29">
        <v>1</v>
      </c>
      <c r="L77" s="29">
        <v>2295</v>
      </c>
      <c r="M77" s="29">
        <v>1884</v>
      </c>
      <c r="N77" s="29">
        <v>2295</v>
      </c>
      <c r="O77" s="29">
        <v>1884</v>
      </c>
      <c r="P77" s="29">
        <v>75</v>
      </c>
      <c r="Q77" s="30">
        <v>1884</v>
      </c>
      <c r="S77">
        <f>DAY(Function3!B77)</f>
        <v>4</v>
      </c>
      <c r="T77">
        <f>MONTH(Function3!B77)</f>
        <v>12</v>
      </c>
      <c r="U77">
        <f t="shared" si="4"/>
        <v>2015</v>
      </c>
      <c r="V77" s="24">
        <f t="shared" si="5"/>
        <v>42337</v>
      </c>
      <c r="W77" s="24">
        <f t="shared" si="6"/>
        <v>42347</v>
      </c>
      <c r="X77" s="45">
        <f t="shared" ca="1" si="7"/>
        <v>7.0410958904109586</v>
      </c>
    </row>
    <row r="78" spans="1:24" x14ac:dyDescent="0.3">
      <c r="A78" s="25">
        <v>76</v>
      </c>
      <c r="B78" s="49">
        <v>42201</v>
      </c>
      <c r="C78" s="26">
        <v>2015</v>
      </c>
      <c r="D78" s="26" t="s">
        <v>25</v>
      </c>
      <c r="E78" s="26">
        <v>22</v>
      </c>
      <c r="F78" s="26" t="s">
        <v>92</v>
      </c>
      <c r="G78" s="26" t="s">
        <v>93</v>
      </c>
      <c r="H78" s="26" t="s">
        <v>94</v>
      </c>
      <c r="I78" s="26" t="s">
        <v>97</v>
      </c>
      <c r="J78" s="26" t="s">
        <v>111</v>
      </c>
      <c r="K78" s="26">
        <v>1</v>
      </c>
      <c r="L78" s="26">
        <v>216</v>
      </c>
      <c r="M78" s="26">
        <v>228</v>
      </c>
      <c r="N78" s="26">
        <v>216</v>
      </c>
      <c r="O78" s="26">
        <v>228</v>
      </c>
      <c r="P78" s="26">
        <v>76</v>
      </c>
      <c r="Q78" s="27">
        <v>228</v>
      </c>
      <c r="S78">
        <f>DAY(Function3!B78)</f>
        <v>16</v>
      </c>
      <c r="T78">
        <f>MONTH(Function3!B78)</f>
        <v>7</v>
      </c>
      <c r="U78">
        <f t="shared" si="4"/>
        <v>2015</v>
      </c>
      <c r="V78" s="24">
        <f t="shared" si="5"/>
        <v>42196</v>
      </c>
      <c r="W78" s="24">
        <f t="shared" si="6"/>
        <v>42206</v>
      </c>
      <c r="X78" s="45">
        <f t="shared" ca="1" si="7"/>
        <v>7.4273972602739722</v>
      </c>
    </row>
    <row r="79" spans="1:24" x14ac:dyDescent="0.3">
      <c r="A79" s="28">
        <v>77</v>
      </c>
      <c r="B79" s="50">
        <v>42230</v>
      </c>
      <c r="C79" s="29">
        <v>2015</v>
      </c>
      <c r="D79" s="29" t="s">
        <v>26</v>
      </c>
      <c r="E79" s="29">
        <v>24</v>
      </c>
      <c r="F79" s="29" t="s">
        <v>92</v>
      </c>
      <c r="G79" s="29" t="s">
        <v>93</v>
      </c>
      <c r="H79" s="29" t="s">
        <v>100</v>
      </c>
      <c r="I79" s="29" t="s">
        <v>95</v>
      </c>
      <c r="J79" s="29" t="s">
        <v>101</v>
      </c>
      <c r="K79" s="29">
        <v>3</v>
      </c>
      <c r="L79" s="29">
        <v>530</v>
      </c>
      <c r="M79" s="29">
        <v>529.33333300000004</v>
      </c>
      <c r="N79" s="29">
        <v>1590</v>
      </c>
      <c r="O79" s="29">
        <v>1588</v>
      </c>
      <c r="P79" s="29">
        <v>77</v>
      </c>
      <c r="Q79" s="30">
        <v>1588</v>
      </c>
      <c r="S79">
        <f>DAY(Function3!B79)</f>
        <v>14</v>
      </c>
      <c r="T79">
        <f>MONTH(Function3!B79)</f>
        <v>8</v>
      </c>
      <c r="U79">
        <f t="shared" si="4"/>
        <v>2015</v>
      </c>
      <c r="V79" s="24">
        <f t="shared" si="5"/>
        <v>42225</v>
      </c>
      <c r="W79" s="24">
        <f t="shared" si="6"/>
        <v>42235</v>
      </c>
      <c r="X79" s="45">
        <f t="shared" ca="1" si="7"/>
        <v>7.3479452054794523</v>
      </c>
    </row>
    <row r="80" spans="1:24" x14ac:dyDescent="0.3">
      <c r="A80" s="25">
        <v>78</v>
      </c>
      <c r="B80" s="49">
        <v>42366</v>
      </c>
      <c r="C80" s="26">
        <v>2015</v>
      </c>
      <c r="D80" s="26" t="s">
        <v>30</v>
      </c>
      <c r="E80" s="26">
        <v>24</v>
      </c>
      <c r="F80" s="26" t="s">
        <v>92</v>
      </c>
      <c r="G80" s="26" t="s">
        <v>93</v>
      </c>
      <c r="H80" s="26" t="s">
        <v>100</v>
      </c>
      <c r="I80" s="26" t="s">
        <v>95</v>
      </c>
      <c r="J80" s="26" t="s">
        <v>101</v>
      </c>
      <c r="K80" s="26">
        <v>1</v>
      </c>
      <c r="L80" s="26">
        <v>1113</v>
      </c>
      <c r="M80" s="26">
        <v>1297</v>
      </c>
      <c r="N80" s="26">
        <v>1113</v>
      </c>
      <c r="O80" s="26">
        <v>1297</v>
      </c>
      <c r="P80" s="26">
        <v>78</v>
      </c>
      <c r="Q80" s="27">
        <v>1297</v>
      </c>
      <c r="S80">
        <f>DAY(Function3!B80)</f>
        <v>28</v>
      </c>
      <c r="T80">
        <f>MONTH(Function3!B80)</f>
        <v>12</v>
      </c>
      <c r="U80">
        <f t="shared" si="4"/>
        <v>2015</v>
      </c>
      <c r="V80" s="24">
        <f t="shared" si="5"/>
        <v>42361</v>
      </c>
      <c r="W80" s="24">
        <f t="shared" si="6"/>
        <v>42371</v>
      </c>
      <c r="X80" s="45">
        <f t="shared" ca="1" si="7"/>
        <v>6.9753424657534246</v>
      </c>
    </row>
    <row r="81" spans="1:24" x14ac:dyDescent="0.3">
      <c r="A81" s="28">
        <v>79</v>
      </c>
      <c r="B81" s="50">
        <v>42455</v>
      </c>
      <c r="C81" s="29">
        <v>2016</v>
      </c>
      <c r="D81" s="29" t="s">
        <v>21</v>
      </c>
      <c r="E81" s="29">
        <v>40</v>
      </c>
      <c r="F81" s="29" t="s">
        <v>102</v>
      </c>
      <c r="G81" s="29" t="s">
        <v>93</v>
      </c>
      <c r="H81" s="29" t="s">
        <v>105</v>
      </c>
      <c r="I81" s="29" t="s">
        <v>103</v>
      </c>
      <c r="J81" s="29" t="s">
        <v>104</v>
      </c>
      <c r="K81" s="29">
        <v>1</v>
      </c>
      <c r="L81" s="29">
        <v>769</v>
      </c>
      <c r="M81" s="29">
        <v>873</v>
      </c>
      <c r="N81" s="29">
        <v>769</v>
      </c>
      <c r="O81" s="29">
        <v>873</v>
      </c>
      <c r="P81" s="29">
        <v>79</v>
      </c>
      <c r="Q81" s="30">
        <v>873</v>
      </c>
      <c r="S81">
        <f>DAY(Function3!B81)</f>
        <v>26</v>
      </c>
      <c r="T81">
        <f>MONTH(Function3!B81)</f>
        <v>3</v>
      </c>
      <c r="U81">
        <f t="shared" si="4"/>
        <v>2016</v>
      </c>
      <c r="V81" s="24">
        <f t="shared" si="5"/>
        <v>42450</v>
      </c>
      <c r="W81" s="24">
        <f t="shared" si="6"/>
        <v>42460</v>
      </c>
      <c r="X81" s="45">
        <f t="shared" ca="1" si="7"/>
        <v>6.7315068493150685</v>
      </c>
    </row>
    <row r="82" spans="1:24" x14ac:dyDescent="0.3">
      <c r="A82" s="25">
        <v>80</v>
      </c>
      <c r="B82" s="49">
        <v>42514</v>
      </c>
      <c r="C82" s="26">
        <v>2016</v>
      </c>
      <c r="D82" s="26" t="s">
        <v>23</v>
      </c>
      <c r="E82" s="26">
        <v>40</v>
      </c>
      <c r="F82" s="26" t="s">
        <v>102</v>
      </c>
      <c r="G82" s="26" t="s">
        <v>93</v>
      </c>
      <c r="H82" s="26" t="s">
        <v>105</v>
      </c>
      <c r="I82" s="26" t="s">
        <v>103</v>
      </c>
      <c r="J82" s="26" t="s">
        <v>112</v>
      </c>
      <c r="K82" s="26">
        <v>3</v>
      </c>
      <c r="L82" s="26">
        <v>247.33</v>
      </c>
      <c r="M82" s="26">
        <v>250.33333300000001</v>
      </c>
      <c r="N82" s="26">
        <v>742</v>
      </c>
      <c r="O82" s="26">
        <v>751</v>
      </c>
      <c r="P82" s="26">
        <v>80</v>
      </c>
      <c r="Q82" s="27">
        <v>751</v>
      </c>
      <c r="S82">
        <f>DAY(Function3!B82)</f>
        <v>24</v>
      </c>
      <c r="T82">
        <f>MONTH(Function3!B82)</f>
        <v>5</v>
      </c>
      <c r="U82">
        <f t="shared" si="4"/>
        <v>2016</v>
      </c>
      <c r="V82" s="24">
        <f t="shared" si="5"/>
        <v>42509</v>
      </c>
      <c r="W82" s="24">
        <f t="shared" si="6"/>
        <v>42519</v>
      </c>
      <c r="X82" s="45">
        <f t="shared" ca="1" si="7"/>
        <v>6.5698630136986305</v>
      </c>
    </row>
    <row r="83" spans="1:24" x14ac:dyDescent="0.3">
      <c r="A83" s="28">
        <v>81</v>
      </c>
      <c r="B83" s="50">
        <v>42193</v>
      </c>
      <c r="C83" s="29">
        <v>2015</v>
      </c>
      <c r="D83" s="29" t="s">
        <v>25</v>
      </c>
      <c r="E83" s="29">
        <v>40</v>
      </c>
      <c r="F83" s="29" t="s">
        <v>102</v>
      </c>
      <c r="G83" s="29" t="s">
        <v>93</v>
      </c>
      <c r="H83" s="29" t="s">
        <v>105</v>
      </c>
      <c r="I83" s="29" t="s">
        <v>103</v>
      </c>
      <c r="J83" s="29" t="s">
        <v>104</v>
      </c>
      <c r="K83" s="29">
        <v>1</v>
      </c>
      <c r="L83" s="29">
        <v>2320</v>
      </c>
      <c r="M83" s="29">
        <v>2340</v>
      </c>
      <c r="N83" s="29">
        <v>2320</v>
      </c>
      <c r="O83" s="29">
        <v>2340</v>
      </c>
      <c r="P83" s="29">
        <v>81</v>
      </c>
      <c r="Q83" s="30">
        <v>2340</v>
      </c>
      <c r="S83">
        <f>DAY(Function3!B83)</f>
        <v>8</v>
      </c>
      <c r="T83">
        <f>MONTH(Function3!B83)</f>
        <v>7</v>
      </c>
      <c r="U83">
        <f t="shared" si="4"/>
        <v>2015</v>
      </c>
      <c r="V83" s="24">
        <f t="shared" si="5"/>
        <v>42188</v>
      </c>
      <c r="W83" s="24">
        <f t="shared" si="6"/>
        <v>42198</v>
      </c>
      <c r="X83" s="45">
        <f t="shared" ca="1" si="7"/>
        <v>7.4493150684931511</v>
      </c>
    </row>
    <row r="84" spans="1:24" x14ac:dyDescent="0.3">
      <c r="A84" s="25">
        <v>82</v>
      </c>
      <c r="B84" s="49">
        <v>42198</v>
      </c>
      <c r="C84" s="26">
        <v>2015</v>
      </c>
      <c r="D84" s="26" t="s">
        <v>25</v>
      </c>
      <c r="E84" s="26">
        <v>40</v>
      </c>
      <c r="F84" s="26" t="s">
        <v>102</v>
      </c>
      <c r="G84" s="26" t="s">
        <v>93</v>
      </c>
      <c r="H84" s="26" t="s">
        <v>105</v>
      </c>
      <c r="I84" s="26" t="s">
        <v>103</v>
      </c>
      <c r="J84" s="26" t="s">
        <v>104</v>
      </c>
      <c r="K84" s="26">
        <v>2</v>
      </c>
      <c r="L84" s="26">
        <v>384.5</v>
      </c>
      <c r="M84" s="26">
        <v>353.5</v>
      </c>
      <c r="N84" s="26">
        <v>769</v>
      </c>
      <c r="O84" s="26">
        <v>707</v>
      </c>
      <c r="P84" s="26">
        <v>82</v>
      </c>
      <c r="Q84" s="27">
        <v>707</v>
      </c>
      <c r="S84">
        <f>DAY(Function3!B84)</f>
        <v>13</v>
      </c>
      <c r="T84">
        <f>MONTH(Function3!B84)</f>
        <v>7</v>
      </c>
      <c r="U84">
        <f t="shared" si="4"/>
        <v>2015</v>
      </c>
      <c r="V84" s="24">
        <f t="shared" si="5"/>
        <v>42193</v>
      </c>
      <c r="W84" s="24">
        <f t="shared" si="6"/>
        <v>42203</v>
      </c>
      <c r="X84" s="45">
        <f t="shared" ca="1" si="7"/>
        <v>7.4356164383561643</v>
      </c>
    </row>
    <row r="85" spans="1:24" x14ac:dyDescent="0.3">
      <c r="A85" s="28">
        <v>83</v>
      </c>
      <c r="B85" s="50">
        <v>42224</v>
      </c>
      <c r="C85" s="29">
        <v>2015</v>
      </c>
      <c r="D85" s="29" t="s">
        <v>26</v>
      </c>
      <c r="E85" s="29">
        <v>40</v>
      </c>
      <c r="F85" s="29" t="s">
        <v>102</v>
      </c>
      <c r="G85" s="29" t="s">
        <v>93</v>
      </c>
      <c r="H85" s="29" t="s">
        <v>105</v>
      </c>
      <c r="I85" s="29" t="s">
        <v>103</v>
      </c>
      <c r="J85" s="29" t="s">
        <v>104</v>
      </c>
      <c r="K85" s="29">
        <v>1</v>
      </c>
      <c r="L85" s="29">
        <v>2320</v>
      </c>
      <c r="M85" s="29">
        <v>2340</v>
      </c>
      <c r="N85" s="29">
        <v>2320</v>
      </c>
      <c r="O85" s="29">
        <v>2340</v>
      </c>
      <c r="P85" s="29">
        <v>83</v>
      </c>
      <c r="Q85" s="30">
        <v>2340</v>
      </c>
      <c r="S85">
        <f>DAY(Function3!B85)</f>
        <v>8</v>
      </c>
      <c r="T85">
        <f>MONTH(Function3!B85)</f>
        <v>8</v>
      </c>
      <c r="U85">
        <f t="shared" si="4"/>
        <v>2015</v>
      </c>
      <c r="V85" s="24">
        <f t="shared" si="5"/>
        <v>42219</v>
      </c>
      <c r="W85" s="24">
        <f t="shared" si="6"/>
        <v>42229</v>
      </c>
      <c r="X85" s="45">
        <f t="shared" ca="1" si="7"/>
        <v>7.3643835616438356</v>
      </c>
    </row>
    <row r="86" spans="1:24" x14ac:dyDescent="0.3">
      <c r="A86" s="25">
        <v>84</v>
      </c>
      <c r="B86" s="49">
        <v>42363</v>
      </c>
      <c r="C86" s="26">
        <v>2015</v>
      </c>
      <c r="D86" s="26" t="s">
        <v>30</v>
      </c>
      <c r="E86" s="26">
        <v>40</v>
      </c>
      <c r="F86" s="26" t="s">
        <v>102</v>
      </c>
      <c r="G86" s="26" t="s">
        <v>93</v>
      </c>
      <c r="H86" s="26" t="s">
        <v>105</v>
      </c>
      <c r="I86" s="26" t="s">
        <v>103</v>
      </c>
      <c r="J86" s="26" t="s">
        <v>104</v>
      </c>
      <c r="K86" s="26">
        <v>1</v>
      </c>
      <c r="L86" s="26">
        <v>2320</v>
      </c>
      <c r="M86" s="26">
        <v>2095</v>
      </c>
      <c r="N86" s="26">
        <v>2320</v>
      </c>
      <c r="O86" s="26">
        <v>2095</v>
      </c>
      <c r="P86" s="26">
        <v>84</v>
      </c>
      <c r="Q86" s="27">
        <v>2095</v>
      </c>
      <c r="S86">
        <f>DAY(Function3!B86)</f>
        <v>25</v>
      </c>
      <c r="T86">
        <f>MONTH(Function3!B86)</f>
        <v>12</v>
      </c>
      <c r="U86">
        <f t="shared" si="4"/>
        <v>2015</v>
      </c>
      <c r="V86" s="24">
        <f t="shared" si="5"/>
        <v>42358</v>
      </c>
      <c r="W86" s="24">
        <f t="shared" si="6"/>
        <v>42368</v>
      </c>
      <c r="X86" s="45">
        <f t="shared" ca="1" si="7"/>
        <v>6.9835616438356167</v>
      </c>
    </row>
    <row r="87" spans="1:24" x14ac:dyDescent="0.3">
      <c r="A87" s="28">
        <v>85</v>
      </c>
      <c r="B87" s="50">
        <v>42245</v>
      </c>
      <c r="C87" s="29">
        <v>2015</v>
      </c>
      <c r="D87" s="29" t="s">
        <v>26</v>
      </c>
      <c r="E87" s="29">
        <v>40</v>
      </c>
      <c r="F87" s="29" t="s">
        <v>92</v>
      </c>
      <c r="G87" s="29" t="s">
        <v>93</v>
      </c>
      <c r="H87" s="29" t="s">
        <v>100</v>
      </c>
      <c r="I87" s="29" t="s">
        <v>95</v>
      </c>
      <c r="J87" s="29" t="s">
        <v>101</v>
      </c>
      <c r="K87" s="29">
        <v>2</v>
      </c>
      <c r="L87" s="29">
        <v>477</v>
      </c>
      <c r="M87" s="29">
        <v>524.5</v>
      </c>
      <c r="N87" s="29">
        <v>954</v>
      </c>
      <c r="O87" s="29">
        <v>1049</v>
      </c>
      <c r="P87" s="29">
        <v>85</v>
      </c>
      <c r="Q87" s="30">
        <v>1049</v>
      </c>
      <c r="S87">
        <f>DAY(Function3!B87)</f>
        <v>29</v>
      </c>
      <c r="T87">
        <f>MONTH(Function3!B87)</f>
        <v>8</v>
      </c>
      <c r="U87">
        <f t="shared" si="4"/>
        <v>2015</v>
      </c>
      <c r="V87" s="24">
        <f t="shared" si="5"/>
        <v>42240</v>
      </c>
      <c r="W87" s="24">
        <f t="shared" si="6"/>
        <v>42250</v>
      </c>
      <c r="X87" s="45">
        <f t="shared" ca="1" si="7"/>
        <v>7.3068493150684928</v>
      </c>
    </row>
    <row r="88" spans="1:24" x14ac:dyDescent="0.3">
      <c r="A88" s="25">
        <v>86</v>
      </c>
      <c r="B88" s="49">
        <v>42385</v>
      </c>
      <c r="C88" s="26">
        <v>2016</v>
      </c>
      <c r="D88" s="26" t="s">
        <v>19</v>
      </c>
      <c r="E88" s="26">
        <v>40</v>
      </c>
      <c r="F88" s="26" t="s">
        <v>102</v>
      </c>
      <c r="G88" s="26" t="s">
        <v>93</v>
      </c>
      <c r="H88" s="26" t="s">
        <v>100</v>
      </c>
      <c r="I88" s="26" t="s">
        <v>95</v>
      </c>
      <c r="J88" s="26" t="s">
        <v>106</v>
      </c>
      <c r="K88" s="26">
        <v>3</v>
      </c>
      <c r="L88" s="26">
        <v>165</v>
      </c>
      <c r="M88" s="26">
        <v>186.33333300000001</v>
      </c>
      <c r="N88" s="26">
        <v>495</v>
      </c>
      <c r="O88" s="26">
        <v>559</v>
      </c>
      <c r="P88" s="26">
        <v>86</v>
      </c>
      <c r="Q88" s="27">
        <v>559</v>
      </c>
      <c r="S88">
        <f>DAY(Function3!B88)</f>
        <v>16</v>
      </c>
      <c r="T88">
        <f>MONTH(Function3!B88)</f>
        <v>1</v>
      </c>
      <c r="U88">
        <f t="shared" si="4"/>
        <v>2016</v>
      </c>
      <c r="V88" s="24">
        <f t="shared" si="5"/>
        <v>42380</v>
      </c>
      <c r="W88" s="24">
        <f t="shared" si="6"/>
        <v>42390</v>
      </c>
      <c r="X88" s="45">
        <f t="shared" ca="1" si="7"/>
        <v>6.9232876712328766</v>
      </c>
    </row>
    <row r="89" spans="1:24" x14ac:dyDescent="0.3">
      <c r="A89" s="28">
        <v>87</v>
      </c>
      <c r="B89" s="50">
        <v>42420</v>
      </c>
      <c r="C89" s="29">
        <v>2016</v>
      </c>
      <c r="D89" s="29" t="s">
        <v>20</v>
      </c>
      <c r="E89" s="29">
        <v>40</v>
      </c>
      <c r="F89" s="29" t="s">
        <v>102</v>
      </c>
      <c r="G89" s="29" t="s">
        <v>93</v>
      </c>
      <c r="H89" s="29" t="s">
        <v>100</v>
      </c>
      <c r="I89" s="29" t="s">
        <v>95</v>
      </c>
      <c r="J89" s="29" t="s">
        <v>106</v>
      </c>
      <c r="K89" s="29">
        <v>3</v>
      </c>
      <c r="L89" s="29">
        <v>256.67</v>
      </c>
      <c r="M89" s="29">
        <v>334.33333299999998</v>
      </c>
      <c r="N89" s="29">
        <v>770</v>
      </c>
      <c r="O89" s="29">
        <v>1003</v>
      </c>
      <c r="P89" s="29">
        <v>87</v>
      </c>
      <c r="Q89" s="30">
        <v>1003</v>
      </c>
      <c r="S89">
        <f>DAY(Function3!B89)</f>
        <v>20</v>
      </c>
      <c r="T89">
        <f>MONTH(Function3!B89)</f>
        <v>2</v>
      </c>
      <c r="U89">
        <f t="shared" si="4"/>
        <v>2016</v>
      </c>
      <c r="V89" s="24">
        <f t="shared" si="5"/>
        <v>42415</v>
      </c>
      <c r="W89" s="24">
        <f t="shared" si="6"/>
        <v>42425</v>
      </c>
      <c r="X89" s="45">
        <f t="shared" ca="1" si="7"/>
        <v>6.8273972602739725</v>
      </c>
    </row>
    <row r="90" spans="1:24" x14ac:dyDescent="0.3">
      <c r="A90" s="25">
        <v>88</v>
      </c>
      <c r="B90" s="49">
        <v>42216</v>
      </c>
      <c r="C90" s="26">
        <v>2015</v>
      </c>
      <c r="D90" s="26" t="s">
        <v>25</v>
      </c>
      <c r="E90" s="26">
        <v>40</v>
      </c>
      <c r="F90" s="26" t="s">
        <v>102</v>
      </c>
      <c r="G90" s="26" t="s">
        <v>93</v>
      </c>
      <c r="H90" s="26" t="s">
        <v>100</v>
      </c>
      <c r="I90" s="26" t="s">
        <v>95</v>
      </c>
      <c r="J90" s="26" t="s">
        <v>106</v>
      </c>
      <c r="K90" s="26">
        <v>1</v>
      </c>
      <c r="L90" s="26">
        <v>715</v>
      </c>
      <c r="M90" s="26">
        <v>752</v>
      </c>
      <c r="N90" s="26">
        <v>715</v>
      </c>
      <c r="O90" s="26">
        <v>752</v>
      </c>
      <c r="P90" s="26">
        <v>88</v>
      </c>
      <c r="Q90" s="27">
        <v>752</v>
      </c>
      <c r="S90">
        <f>DAY(Function3!B90)</f>
        <v>31</v>
      </c>
      <c r="T90">
        <f>MONTH(Function3!B90)</f>
        <v>7</v>
      </c>
      <c r="U90">
        <f t="shared" si="4"/>
        <v>2015</v>
      </c>
      <c r="V90" s="24">
        <f t="shared" si="5"/>
        <v>42211</v>
      </c>
      <c r="W90" s="24">
        <f t="shared" si="6"/>
        <v>42221</v>
      </c>
      <c r="X90" s="45">
        <f t="shared" ca="1" si="7"/>
        <v>7.3863013698630136</v>
      </c>
    </row>
    <row r="91" spans="1:24" x14ac:dyDescent="0.3">
      <c r="A91" s="28">
        <v>89</v>
      </c>
      <c r="B91" s="50">
        <v>42413</v>
      </c>
      <c r="C91" s="29">
        <v>2016</v>
      </c>
      <c r="D91" s="29" t="s">
        <v>20</v>
      </c>
      <c r="E91" s="29">
        <v>22</v>
      </c>
      <c r="F91" s="29" t="s">
        <v>92</v>
      </c>
      <c r="G91" s="29" t="s">
        <v>93</v>
      </c>
      <c r="H91" s="29" t="s">
        <v>94</v>
      </c>
      <c r="I91" s="29" t="s">
        <v>95</v>
      </c>
      <c r="J91" s="29" t="s">
        <v>113</v>
      </c>
      <c r="K91" s="29">
        <v>1</v>
      </c>
      <c r="L91" s="29">
        <v>120</v>
      </c>
      <c r="M91" s="29">
        <v>156</v>
      </c>
      <c r="N91" s="29">
        <v>120</v>
      </c>
      <c r="O91" s="29">
        <v>156</v>
      </c>
      <c r="P91" s="29">
        <v>89</v>
      </c>
      <c r="Q91" s="30">
        <v>156</v>
      </c>
      <c r="S91">
        <f>DAY(Function3!B91)</f>
        <v>13</v>
      </c>
      <c r="T91">
        <f>MONTH(Function3!B91)</f>
        <v>2</v>
      </c>
      <c r="U91">
        <f t="shared" si="4"/>
        <v>2016</v>
      </c>
      <c r="V91" s="24">
        <f t="shared" si="5"/>
        <v>42408</v>
      </c>
      <c r="W91" s="24">
        <f t="shared" si="6"/>
        <v>42418</v>
      </c>
      <c r="X91" s="45">
        <f t="shared" ca="1" si="7"/>
        <v>6.8465753424657532</v>
      </c>
    </row>
    <row r="92" spans="1:24" x14ac:dyDescent="0.3">
      <c r="A92" s="25">
        <v>90</v>
      </c>
      <c r="B92" s="49">
        <v>42558</v>
      </c>
      <c r="C92" s="26">
        <v>2016</v>
      </c>
      <c r="D92" s="26" t="s">
        <v>25</v>
      </c>
      <c r="E92" s="26">
        <v>22</v>
      </c>
      <c r="F92" s="26" t="s">
        <v>92</v>
      </c>
      <c r="G92" s="26" t="s">
        <v>93</v>
      </c>
      <c r="H92" s="26" t="s">
        <v>94</v>
      </c>
      <c r="I92" s="26" t="s">
        <v>95</v>
      </c>
      <c r="J92" s="26" t="s">
        <v>113</v>
      </c>
      <c r="K92" s="26">
        <v>1</v>
      </c>
      <c r="L92" s="26">
        <v>85</v>
      </c>
      <c r="M92" s="26">
        <v>108</v>
      </c>
      <c r="N92" s="26">
        <v>85</v>
      </c>
      <c r="O92" s="26">
        <v>108</v>
      </c>
      <c r="P92" s="26">
        <v>90</v>
      </c>
      <c r="Q92" s="27">
        <v>108</v>
      </c>
      <c r="S92">
        <f>DAY(Function3!B92)</f>
        <v>7</v>
      </c>
      <c r="T92">
        <f>MONTH(Function3!B92)</f>
        <v>7</v>
      </c>
      <c r="U92">
        <f t="shared" si="4"/>
        <v>2016</v>
      </c>
      <c r="V92" s="24">
        <f t="shared" si="5"/>
        <v>42553</v>
      </c>
      <c r="W92" s="24">
        <f t="shared" si="6"/>
        <v>42563</v>
      </c>
      <c r="X92" s="45">
        <f t="shared" ca="1" si="7"/>
        <v>6.4493150684931511</v>
      </c>
    </row>
    <row r="93" spans="1:24" x14ac:dyDescent="0.3">
      <c r="A93" s="28">
        <v>91</v>
      </c>
      <c r="B93" s="50">
        <v>42559</v>
      </c>
      <c r="C93" s="29">
        <v>2016</v>
      </c>
      <c r="D93" s="29" t="s">
        <v>25</v>
      </c>
      <c r="E93" s="29">
        <v>22</v>
      </c>
      <c r="F93" s="29" t="s">
        <v>92</v>
      </c>
      <c r="G93" s="29" t="s">
        <v>93</v>
      </c>
      <c r="H93" s="29" t="s">
        <v>94</v>
      </c>
      <c r="I93" s="29" t="s">
        <v>95</v>
      </c>
      <c r="J93" s="29" t="s">
        <v>113</v>
      </c>
      <c r="K93" s="29">
        <v>2</v>
      </c>
      <c r="L93" s="29">
        <v>105</v>
      </c>
      <c r="M93" s="29">
        <v>136</v>
      </c>
      <c r="N93" s="29">
        <v>210</v>
      </c>
      <c r="O93" s="29">
        <v>272</v>
      </c>
      <c r="P93" s="29">
        <v>91</v>
      </c>
      <c r="Q93" s="30">
        <v>272</v>
      </c>
      <c r="S93">
        <f>DAY(Function3!B93)</f>
        <v>8</v>
      </c>
      <c r="T93">
        <f>MONTH(Function3!B93)</f>
        <v>7</v>
      </c>
      <c r="U93">
        <f t="shared" si="4"/>
        <v>2016</v>
      </c>
      <c r="V93" s="24">
        <f t="shared" si="5"/>
        <v>42554</v>
      </c>
      <c r="W93" s="24">
        <f t="shared" si="6"/>
        <v>42564</v>
      </c>
      <c r="X93" s="45">
        <f t="shared" ca="1" si="7"/>
        <v>6.4465753424657537</v>
      </c>
    </row>
    <row r="94" spans="1:24" x14ac:dyDescent="0.3">
      <c r="A94" s="25">
        <v>92</v>
      </c>
      <c r="B94" s="49">
        <v>42201</v>
      </c>
      <c r="C94" s="26">
        <v>2015</v>
      </c>
      <c r="D94" s="26" t="s">
        <v>25</v>
      </c>
      <c r="E94" s="26">
        <v>22</v>
      </c>
      <c r="F94" s="26" t="s">
        <v>92</v>
      </c>
      <c r="G94" s="26" t="s">
        <v>93</v>
      </c>
      <c r="H94" s="26" t="s">
        <v>94</v>
      </c>
      <c r="I94" s="26" t="s">
        <v>95</v>
      </c>
      <c r="J94" s="26" t="s">
        <v>113</v>
      </c>
      <c r="K94" s="26">
        <v>1</v>
      </c>
      <c r="L94" s="26">
        <v>65</v>
      </c>
      <c r="M94" s="26">
        <v>67</v>
      </c>
      <c r="N94" s="26">
        <v>65</v>
      </c>
      <c r="O94" s="26">
        <v>67</v>
      </c>
      <c r="P94" s="26">
        <v>92</v>
      </c>
      <c r="Q94" s="27">
        <v>67</v>
      </c>
      <c r="S94">
        <f>DAY(Function3!B94)</f>
        <v>16</v>
      </c>
      <c r="T94">
        <f>MONTH(Function3!B94)</f>
        <v>7</v>
      </c>
      <c r="U94">
        <f t="shared" si="4"/>
        <v>2015</v>
      </c>
      <c r="V94" s="24">
        <f t="shared" si="5"/>
        <v>42196</v>
      </c>
      <c r="W94" s="24">
        <f t="shared" si="6"/>
        <v>42206</v>
      </c>
      <c r="X94" s="45">
        <f t="shared" ca="1" si="7"/>
        <v>7.4273972602739722</v>
      </c>
    </row>
    <row r="95" spans="1:24" x14ac:dyDescent="0.3">
      <c r="A95" s="28">
        <v>93</v>
      </c>
      <c r="B95" s="50">
        <v>42201</v>
      </c>
      <c r="C95" s="29">
        <v>2015</v>
      </c>
      <c r="D95" s="29" t="s">
        <v>25</v>
      </c>
      <c r="E95" s="29">
        <v>22</v>
      </c>
      <c r="F95" s="29" t="s">
        <v>92</v>
      </c>
      <c r="G95" s="29" t="s">
        <v>93</v>
      </c>
      <c r="H95" s="29" t="s">
        <v>94</v>
      </c>
      <c r="I95" s="29" t="s">
        <v>95</v>
      </c>
      <c r="J95" s="29" t="s">
        <v>113</v>
      </c>
      <c r="K95" s="29">
        <v>2</v>
      </c>
      <c r="L95" s="29">
        <v>125</v>
      </c>
      <c r="M95" s="29">
        <v>143.5</v>
      </c>
      <c r="N95" s="29">
        <v>250</v>
      </c>
      <c r="O95" s="29">
        <v>287</v>
      </c>
      <c r="P95" s="29">
        <v>93</v>
      </c>
      <c r="Q95" s="30">
        <v>287</v>
      </c>
      <c r="S95">
        <f>DAY(Function3!B95)</f>
        <v>16</v>
      </c>
      <c r="T95">
        <f>MONTH(Function3!B95)</f>
        <v>7</v>
      </c>
      <c r="U95">
        <f t="shared" si="4"/>
        <v>2015</v>
      </c>
      <c r="V95" s="24">
        <f t="shared" si="5"/>
        <v>42196</v>
      </c>
      <c r="W95" s="24">
        <f t="shared" si="6"/>
        <v>42206</v>
      </c>
      <c r="X95" s="45">
        <f t="shared" ca="1" si="7"/>
        <v>7.4273972602739722</v>
      </c>
    </row>
    <row r="96" spans="1:24" x14ac:dyDescent="0.3">
      <c r="A96" s="25">
        <v>94</v>
      </c>
      <c r="B96" s="49">
        <v>42201</v>
      </c>
      <c r="C96" s="26">
        <v>2015</v>
      </c>
      <c r="D96" s="26" t="s">
        <v>25</v>
      </c>
      <c r="E96" s="26">
        <v>22</v>
      </c>
      <c r="F96" s="26" t="s">
        <v>92</v>
      </c>
      <c r="G96" s="26" t="s">
        <v>93</v>
      </c>
      <c r="H96" s="26" t="s">
        <v>94</v>
      </c>
      <c r="I96" s="26" t="s">
        <v>97</v>
      </c>
      <c r="J96" s="26" t="s">
        <v>107</v>
      </c>
      <c r="K96" s="26">
        <v>3</v>
      </c>
      <c r="L96" s="26">
        <v>414</v>
      </c>
      <c r="M96" s="26">
        <v>437.66666700000002</v>
      </c>
      <c r="N96" s="26">
        <v>1242</v>
      </c>
      <c r="O96" s="26">
        <v>1313</v>
      </c>
      <c r="P96" s="26">
        <v>94</v>
      </c>
      <c r="Q96" s="27">
        <v>1313</v>
      </c>
      <c r="S96">
        <f>DAY(Function3!B96)</f>
        <v>16</v>
      </c>
      <c r="T96">
        <f>MONTH(Function3!B96)</f>
        <v>7</v>
      </c>
      <c r="U96">
        <f t="shared" si="4"/>
        <v>2015</v>
      </c>
      <c r="V96" s="24">
        <f t="shared" si="5"/>
        <v>42196</v>
      </c>
      <c r="W96" s="24">
        <f t="shared" si="6"/>
        <v>42206</v>
      </c>
      <c r="X96" s="45">
        <f t="shared" ca="1" si="7"/>
        <v>7.4273972602739722</v>
      </c>
    </row>
    <row r="97" spans="1:24" x14ac:dyDescent="0.3">
      <c r="A97" s="28">
        <v>95</v>
      </c>
      <c r="B97" s="50">
        <v>42251</v>
      </c>
      <c r="C97" s="29">
        <v>2015</v>
      </c>
      <c r="D97" s="29" t="s">
        <v>27</v>
      </c>
      <c r="E97" s="29">
        <v>22</v>
      </c>
      <c r="F97" s="29" t="s">
        <v>92</v>
      </c>
      <c r="G97" s="29" t="s">
        <v>93</v>
      </c>
      <c r="H97" s="29" t="s">
        <v>94</v>
      </c>
      <c r="I97" s="29" t="s">
        <v>97</v>
      </c>
      <c r="J97" s="29" t="s">
        <v>107</v>
      </c>
      <c r="K97" s="29">
        <v>2</v>
      </c>
      <c r="L97" s="29">
        <v>486</v>
      </c>
      <c r="M97" s="29">
        <v>535.5</v>
      </c>
      <c r="N97" s="29">
        <v>972</v>
      </c>
      <c r="O97" s="29">
        <v>1071</v>
      </c>
      <c r="P97" s="29">
        <v>95</v>
      </c>
      <c r="Q97" s="30">
        <v>1071</v>
      </c>
      <c r="S97">
        <f>DAY(Function3!B97)</f>
        <v>4</v>
      </c>
      <c r="T97">
        <f>MONTH(Function3!B97)</f>
        <v>9</v>
      </c>
      <c r="U97">
        <f t="shared" si="4"/>
        <v>2015</v>
      </c>
      <c r="V97" s="24">
        <f t="shared" si="5"/>
        <v>42246</v>
      </c>
      <c r="W97" s="24">
        <f t="shared" si="6"/>
        <v>42256</v>
      </c>
      <c r="X97" s="45">
        <f t="shared" ca="1" si="7"/>
        <v>7.2904109589041095</v>
      </c>
    </row>
    <row r="98" spans="1:24" x14ac:dyDescent="0.3">
      <c r="A98" s="25">
        <v>96</v>
      </c>
      <c r="B98" s="49">
        <v>42253</v>
      </c>
      <c r="C98" s="26">
        <v>2015</v>
      </c>
      <c r="D98" s="26" t="s">
        <v>27</v>
      </c>
      <c r="E98" s="26">
        <v>22</v>
      </c>
      <c r="F98" s="26" t="s">
        <v>92</v>
      </c>
      <c r="G98" s="26" t="s">
        <v>93</v>
      </c>
      <c r="H98" s="26" t="s">
        <v>94</v>
      </c>
      <c r="I98" s="26" t="s">
        <v>95</v>
      </c>
      <c r="J98" s="26" t="s">
        <v>113</v>
      </c>
      <c r="K98" s="26">
        <v>2</v>
      </c>
      <c r="L98" s="26">
        <v>25</v>
      </c>
      <c r="M98" s="26">
        <v>26.5</v>
      </c>
      <c r="N98" s="26">
        <v>50</v>
      </c>
      <c r="O98" s="26">
        <v>53</v>
      </c>
      <c r="P98" s="26">
        <v>96</v>
      </c>
      <c r="Q98" s="27">
        <v>53</v>
      </c>
      <c r="S98">
        <f>DAY(Function3!B98)</f>
        <v>6</v>
      </c>
      <c r="T98">
        <f>MONTH(Function3!B98)</f>
        <v>9</v>
      </c>
      <c r="U98">
        <f t="shared" si="4"/>
        <v>2015</v>
      </c>
      <c r="V98" s="24">
        <f t="shared" si="5"/>
        <v>42248</v>
      </c>
      <c r="W98" s="24">
        <f t="shared" si="6"/>
        <v>42258</v>
      </c>
      <c r="X98" s="45">
        <f t="shared" ca="1" si="7"/>
        <v>7.2849315068493148</v>
      </c>
    </row>
    <row r="99" spans="1:24" x14ac:dyDescent="0.3">
      <c r="A99" s="28">
        <v>97</v>
      </c>
      <c r="B99" s="50">
        <v>42299</v>
      </c>
      <c r="C99" s="29">
        <v>2015</v>
      </c>
      <c r="D99" s="29" t="s">
        <v>28</v>
      </c>
      <c r="E99" s="29">
        <v>22</v>
      </c>
      <c r="F99" s="29" t="s">
        <v>92</v>
      </c>
      <c r="G99" s="29" t="s">
        <v>93</v>
      </c>
      <c r="H99" s="29" t="s">
        <v>94</v>
      </c>
      <c r="I99" s="29" t="s">
        <v>95</v>
      </c>
      <c r="J99" s="29" t="s">
        <v>113</v>
      </c>
      <c r="K99" s="29">
        <v>1</v>
      </c>
      <c r="L99" s="29">
        <v>189</v>
      </c>
      <c r="M99" s="29">
        <v>179</v>
      </c>
      <c r="N99" s="29">
        <v>189</v>
      </c>
      <c r="O99" s="29">
        <v>179</v>
      </c>
      <c r="P99" s="29">
        <v>97</v>
      </c>
      <c r="Q99" s="30">
        <v>179</v>
      </c>
      <c r="S99">
        <f>DAY(Function3!B99)</f>
        <v>22</v>
      </c>
      <c r="T99">
        <f>MONTH(Function3!B99)</f>
        <v>10</v>
      </c>
      <c r="U99">
        <f t="shared" si="4"/>
        <v>2015</v>
      </c>
      <c r="V99" s="24">
        <f t="shared" si="5"/>
        <v>42294</v>
      </c>
      <c r="W99" s="24">
        <f t="shared" si="6"/>
        <v>42304</v>
      </c>
      <c r="X99" s="45">
        <f t="shared" ca="1" si="7"/>
        <v>7.1589041095890407</v>
      </c>
    </row>
    <row r="100" spans="1:24" x14ac:dyDescent="0.3">
      <c r="A100" s="25">
        <v>98</v>
      </c>
      <c r="B100" s="49">
        <v>42299</v>
      </c>
      <c r="C100" s="26">
        <v>2015</v>
      </c>
      <c r="D100" s="26" t="s">
        <v>28</v>
      </c>
      <c r="E100" s="26">
        <v>22</v>
      </c>
      <c r="F100" s="26" t="s">
        <v>92</v>
      </c>
      <c r="G100" s="26" t="s">
        <v>93</v>
      </c>
      <c r="H100" s="26" t="s">
        <v>94</v>
      </c>
      <c r="I100" s="26" t="s">
        <v>95</v>
      </c>
      <c r="J100" s="26" t="s">
        <v>113</v>
      </c>
      <c r="K100" s="26">
        <v>3</v>
      </c>
      <c r="L100" s="26">
        <v>6.67</v>
      </c>
      <c r="M100" s="26">
        <v>7</v>
      </c>
      <c r="N100" s="26">
        <v>20</v>
      </c>
      <c r="O100" s="26">
        <v>21</v>
      </c>
      <c r="P100" s="26">
        <v>98</v>
      </c>
      <c r="Q100" s="27">
        <v>21</v>
      </c>
      <c r="S100">
        <f>DAY(Function3!B100)</f>
        <v>22</v>
      </c>
      <c r="T100">
        <f>MONTH(Function3!B100)</f>
        <v>10</v>
      </c>
      <c r="U100">
        <f t="shared" si="4"/>
        <v>2015</v>
      </c>
      <c r="V100" s="24">
        <f t="shared" si="5"/>
        <v>42294</v>
      </c>
      <c r="W100" s="24">
        <f t="shared" si="6"/>
        <v>42304</v>
      </c>
      <c r="X100" s="45">
        <f t="shared" ca="1" si="7"/>
        <v>7.1589041095890407</v>
      </c>
    </row>
    <row r="101" spans="1:24" x14ac:dyDescent="0.3">
      <c r="A101" s="28">
        <v>99</v>
      </c>
      <c r="B101" s="50">
        <v>42359</v>
      </c>
      <c r="C101" s="29">
        <v>2015</v>
      </c>
      <c r="D101" s="29" t="s">
        <v>30</v>
      </c>
      <c r="E101" s="29">
        <v>22</v>
      </c>
      <c r="F101" s="29" t="s">
        <v>92</v>
      </c>
      <c r="G101" s="29" t="s">
        <v>93</v>
      </c>
      <c r="H101" s="29" t="s">
        <v>94</v>
      </c>
      <c r="I101" s="29" t="s">
        <v>97</v>
      </c>
      <c r="J101" s="29" t="s">
        <v>107</v>
      </c>
      <c r="K101" s="29">
        <v>1</v>
      </c>
      <c r="L101" s="29">
        <v>150</v>
      </c>
      <c r="M101" s="29">
        <v>159</v>
      </c>
      <c r="N101" s="29">
        <v>150</v>
      </c>
      <c r="O101" s="29">
        <v>159</v>
      </c>
      <c r="P101" s="29">
        <v>99</v>
      </c>
      <c r="Q101" s="30">
        <v>159</v>
      </c>
      <c r="S101">
        <f>DAY(Function3!B101)</f>
        <v>21</v>
      </c>
      <c r="T101">
        <f>MONTH(Function3!B101)</f>
        <v>12</v>
      </c>
      <c r="U101">
        <f t="shared" si="4"/>
        <v>2015</v>
      </c>
      <c r="V101" s="24">
        <f t="shared" si="5"/>
        <v>42354</v>
      </c>
      <c r="W101" s="24">
        <f t="shared" si="6"/>
        <v>42364</v>
      </c>
      <c r="X101" s="45">
        <f t="shared" ca="1" si="7"/>
        <v>6.9945205479452053</v>
      </c>
    </row>
    <row r="102" spans="1:24" x14ac:dyDescent="0.3">
      <c r="A102" s="25">
        <v>100</v>
      </c>
      <c r="B102" s="49">
        <v>42198</v>
      </c>
      <c r="C102" s="26">
        <v>2015</v>
      </c>
      <c r="D102" s="26" t="s">
        <v>25</v>
      </c>
      <c r="E102" s="26">
        <v>22</v>
      </c>
      <c r="F102" s="26" t="s">
        <v>92</v>
      </c>
      <c r="G102" s="26" t="s">
        <v>93</v>
      </c>
      <c r="H102" s="26" t="s">
        <v>94</v>
      </c>
      <c r="I102" s="26" t="s">
        <v>103</v>
      </c>
      <c r="J102" s="26" t="s">
        <v>104</v>
      </c>
      <c r="K102" s="26">
        <v>2</v>
      </c>
      <c r="L102" s="26">
        <v>1147.5</v>
      </c>
      <c r="M102" s="26">
        <v>1077</v>
      </c>
      <c r="N102" s="26">
        <v>2295</v>
      </c>
      <c r="O102" s="26">
        <v>2154</v>
      </c>
      <c r="P102" s="26">
        <v>100</v>
      </c>
      <c r="Q102" s="27">
        <v>2154</v>
      </c>
      <c r="S102">
        <f>DAY(Function3!B102)</f>
        <v>13</v>
      </c>
      <c r="T102">
        <f>MONTH(Function3!B102)</f>
        <v>7</v>
      </c>
      <c r="U102">
        <f t="shared" si="4"/>
        <v>2015</v>
      </c>
      <c r="V102" s="24">
        <f t="shared" si="5"/>
        <v>42193</v>
      </c>
      <c r="W102" s="24">
        <f t="shared" si="6"/>
        <v>42203</v>
      </c>
      <c r="X102" s="45">
        <f t="shared" ca="1" si="7"/>
        <v>7.4356164383561643</v>
      </c>
    </row>
    <row r="103" spans="1:24" x14ac:dyDescent="0.3">
      <c r="A103" s="28">
        <v>101</v>
      </c>
      <c r="B103" s="50">
        <v>42201</v>
      </c>
      <c r="C103" s="29">
        <v>2015</v>
      </c>
      <c r="D103" s="29" t="s">
        <v>25</v>
      </c>
      <c r="E103" s="29">
        <v>22</v>
      </c>
      <c r="F103" s="29" t="s">
        <v>92</v>
      </c>
      <c r="G103" s="29" t="s">
        <v>93</v>
      </c>
      <c r="H103" s="29" t="s">
        <v>94</v>
      </c>
      <c r="I103" s="29" t="s">
        <v>103</v>
      </c>
      <c r="J103" s="29" t="s">
        <v>104</v>
      </c>
      <c r="K103" s="29">
        <v>3</v>
      </c>
      <c r="L103" s="29">
        <v>765</v>
      </c>
      <c r="M103" s="29">
        <v>712.33333300000004</v>
      </c>
      <c r="N103" s="29">
        <v>2295</v>
      </c>
      <c r="O103" s="29">
        <v>2137</v>
      </c>
      <c r="P103" s="29">
        <v>101</v>
      </c>
      <c r="Q103" s="30">
        <v>2137</v>
      </c>
      <c r="S103">
        <f>DAY(Function3!B103)</f>
        <v>16</v>
      </c>
      <c r="T103">
        <f>MONTH(Function3!B103)</f>
        <v>7</v>
      </c>
      <c r="U103">
        <f t="shared" si="4"/>
        <v>2015</v>
      </c>
      <c r="V103" s="24">
        <f t="shared" si="5"/>
        <v>42196</v>
      </c>
      <c r="W103" s="24">
        <f t="shared" si="6"/>
        <v>42206</v>
      </c>
      <c r="X103" s="45">
        <f t="shared" ca="1" si="7"/>
        <v>7.4273972602739722</v>
      </c>
    </row>
    <row r="104" spans="1:24" x14ac:dyDescent="0.3">
      <c r="A104" s="25">
        <v>102</v>
      </c>
      <c r="B104" s="49">
        <v>42413</v>
      </c>
      <c r="C104" s="26">
        <v>2016</v>
      </c>
      <c r="D104" s="26" t="s">
        <v>20</v>
      </c>
      <c r="E104" s="26">
        <v>19</v>
      </c>
      <c r="F104" s="26" t="s">
        <v>92</v>
      </c>
      <c r="G104" s="26" t="s">
        <v>93</v>
      </c>
      <c r="H104" s="26" t="s">
        <v>100</v>
      </c>
      <c r="I104" s="26" t="s">
        <v>95</v>
      </c>
      <c r="J104" s="26" t="s">
        <v>96</v>
      </c>
      <c r="K104" s="26">
        <v>1</v>
      </c>
      <c r="L104" s="26">
        <v>96</v>
      </c>
      <c r="M104" s="26">
        <v>105</v>
      </c>
      <c r="N104" s="26">
        <v>96</v>
      </c>
      <c r="O104" s="26">
        <v>105</v>
      </c>
      <c r="P104" s="26">
        <v>102</v>
      </c>
      <c r="Q104" s="27">
        <v>105</v>
      </c>
      <c r="S104">
        <f>DAY(Function3!B104)</f>
        <v>13</v>
      </c>
      <c r="T104">
        <f>MONTH(Function3!B104)</f>
        <v>2</v>
      </c>
      <c r="U104">
        <f t="shared" si="4"/>
        <v>2016</v>
      </c>
      <c r="V104" s="24">
        <f t="shared" si="5"/>
        <v>42408</v>
      </c>
      <c r="W104" s="24">
        <f t="shared" si="6"/>
        <v>42418</v>
      </c>
      <c r="X104" s="45">
        <f t="shared" ca="1" si="7"/>
        <v>6.8465753424657532</v>
      </c>
    </row>
    <row r="105" spans="1:24" x14ac:dyDescent="0.3">
      <c r="A105" s="28">
        <v>103</v>
      </c>
      <c r="B105" s="50">
        <v>42451</v>
      </c>
      <c r="C105" s="29">
        <v>2016</v>
      </c>
      <c r="D105" s="29" t="s">
        <v>21</v>
      </c>
      <c r="E105" s="29">
        <v>19</v>
      </c>
      <c r="F105" s="29" t="s">
        <v>92</v>
      </c>
      <c r="G105" s="29" t="s">
        <v>93</v>
      </c>
      <c r="H105" s="29" t="s">
        <v>100</v>
      </c>
      <c r="I105" s="29" t="s">
        <v>95</v>
      </c>
      <c r="J105" s="29" t="s">
        <v>96</v>
      </c>
      <c r="K105" s="29">
        <v>1</v>
      </c>
      <c r="L105" s="29">
        <v>100</v>
      </c>
      <c r="M105" s="29">
        <v>113</v>
      </c>
      <c r="N105" s="29">
        <v>100</v>
      </c>
      <c r="O105" s="29">
        <v>113</v>
      </c>
      <c r="P105" s="29">
        <v>103</v>
      </c>
      <c r="Q105" s="30">
        <v>113</v>
      </c>
      <c r="S105">
        <f>DAY(Function3!B105)</f>
        <v>22</v>
      </c>
      <c r="T105">
        <f>MONTH(Function3!B105)</f>
        <v>3</v>
      </c>
      <c r="U105">
        <f t="shared" si="4"/>
        <v>2016</v>
      </c>
      <c r="V105" s="24">
        <f t="shared" si="5"/>
        <v>42446</v>
      </c>
      <c r="W105" s="24">
        <f t="shared" si="6"/>
        <v>42456</v>
      </c>
      <c r="X105" s="45">
        <f t="shared" ca="1" si="7"/>
        <v>6.7424657534246579</v>
      </c>
    </row>
    <row r="106" spans="1:24" x14ac:dyDescent="0.3">
      <c r="A106" s="25">
        <v>104</v>
      </c>
      <c r="B106" s="49">
        <v>42493</v>
      </c>
      <c r="C106" s="26">
        <v>2016</v>
      </c>
      <c r="D106" s="26" t="s">
        <v>23</v>
      </c>
      <c r="E106" s="26">
        <v>19</v>
      </c>
      <c r="F106" s="26" t="s">
        <v>92</v>
      </c>
      <c r="G106" s="26" t="s">
        <v>93</v>
      </c>
      <c r="H106" s="26" t="s">
        <v>100</v>
      </c>
      <c r="I106" s="26" t="s">
        <v>95</v>
      </c>
      <c r="J106" s="26" t="s">
        <v>96</v>
      </c>
      <c r="K106" s="26">
        <v>2</v>
      </c>
      <c r="L106" s="26">
        <v>24</v>
      </c>
      <c r="M106" s="26">
        <v>28</v>
      </c>
      <c r="N106" s="26">
        <v>48</v>
      </c>
      <c r="O106" s="26">
        <v>56</v>
      </c>
      <c r="P106" s="26">
        <v>104</v>
      </c>
      <c r="Q106" s="27">
        <v>56</v>
      </c>
      <c r="S106">
        <f>DAY(Function3!B106)</f>
        <v>3</v>
      </c>
      <c r="T106">
        <f>MONTH(Function3!B106)</f>
        <v>5</v>
      </c>
      <c r="U106">
        <f t="shared" si="4"/>
        <v>2016</v>
      </c>
      <c r="V106" s="24">
        <f t="shared" si="5"/>
        <v>42488</v>
      </c>
      <c r="W106" s="24">
        <f t="shared" si="6"/>
        <v>42498</v>
      </c>
      <c r="X106" s="45">
        <f t="shared" ca="1" si="7"/>
        <v>6.6273972602739724</v>
      </c>
    </row>
    <row r="107" spans="1:24" x14ac:dyDescent="0.3">
      <c r="A107" s="28">
        <v>105</v>
      </c>
      <c r="B107" s="50">
        <v>42510</v>
      </c>
      <c r="C107" s="29">
        <v>2016</v>
      </c>
      <c r="D107" s="29" t="s">
        <v>23</v>
      </c>
      <c r="E107" s="29">
        <v>19</v>
      </c>
      <c r="F107" s="29" t="s">
        <v>92</v>
      </c>
      <c r="G107" s="29" t="s">
        <v>93</v>
      </c>
      <c r="H107" s="29" t="s">
        <v>100</v>
      </c>
      <c r="I107" s="29" t="s">
        <v>95</v>
      </c>
      <c r="J107" s="29" t="s">
        <v>96</v>
      </c>
      <c r="K107" s="29">
        <v>2</v>
      </c>
      <c r="L107" s="29">
        <v>30</v>
      </c>
      <c r="M107" s="29">
        <v>35.5</v>
      </c>
      <c r="N107" s="29">
        <v>60</v>
      </c>
      <c r="O107" s="29">
        <v>71</v>
      </c>
      <c r="P107" s="29">
        <v>105</v>
      </c>
      <c r="Q107" s="30">
        <v>71</v>
      </c>
      <c r="S107">
        <f>DAY(Function3!B107)</f>
        <v>20</v>
      </c>
      <c r="T107">
        <f>MONTH(Function3!B107)</f>
        <v>5</v>
      </c>
      <c r="U107">
        <f t="shared" si="4"/>
        <v>2016</v>
      </c>
      <c r="V107" s="24">
        <f t="shared" si="5"/>
        <v>42505</v>
      </c>
      <c r="W107" s="24">
        <f t="shared" si="6"/>
        <v>42515</v>
      </c>
      <c r="X107" s="45">
        <f t="shared" ca="1" si="7"/>
        <v>6.580821917808219</v>
      </c>
    </row>
    <row r="108" spans="1:24" x14ac:dyDescent="0.3">
      <c r="A108" s="25">
        <v>106</v>
      </c>
      <c r="B108" s="49">
        <v>42549</v>
      </c>
      <c r="C108" s="26">
        <v>2016</v>
      </c>
      <c r="D108" s="26" t="s">
        <v>24</v>
      </c>
      <c r="E108" s="26">
        <v>19</v>
      </c>
      <c r="F108" s="26" t="s">
        <v>92</v>
      </c>
      <c r="G108" s="26" t="s">
        <v>93</v>
      </c>
      <c r="H108" s="26" t="s">
        <v>100</v>
      </c>
      <c r="I108" s="26" t="s">
        <v>95</v>
      </c>
      <c r="J108" s="26" t="s">
        <v>96</v>
      </c>
      <c r="K108" s="26">
        <v>1</v>
      </c>
      <c r="L108" s="26">
        <v>50</v>
      </c>
      <c r="M108" s="26">
        <v>54</v>
      </c>
      <c r="N108" s="26">
        <v>50</v>
      </c>
      <c r="O108" s="26">
        <v>54</v>
      </c>
      <c r="P108" s="26">
        <v>106</v>
      </c>
      <c r="Q108" s="27">
        <v>54</v>
      </c>
      <c r="S108">
        <f>DAY(Function3!B108)</f>
        <v>28</v>
      </c>
      <c r="T108">
        <f>MONTH(Function3!B108)</f>
        <v>6</v>
      </c>
      <c r="U108">
        <f t="shared" si="4"/>
        <v>2016</v>
      </c>
      <c r="V108" s="24">
        <f t="shared" si="5"/>
        <v>42544</v>
      </c>
      <c r="W108" s="24">
        <f t="shared" si="6"/>
        <v>42554</v>
      </c>
      <c r="X108" s="45">
        <f t="shared" ca="1" si="7"/>
        <v>6.4739726027397264</v>
      </c>
    </row>
    <row r="109" spans="1:24" x14ac:dyDescent="0.3">
      <c r="A109" s="28">
        <v>107</v>
      </c>
      <c r="B109" s="50">
        <v>42554</v>
      </c>
      <c r="C109" s="29">
        <v>2016</v>
      </c>
      <c r="D109" s="29" t="s">
        <v>25</v>
      </c>
      <c r="E109" s="29">
        <v>19</v>
      </c>
      <c r="F109" s="29" t="s">
        <v>92</v>
      </c>
      <c r="G109" s="29" t="s">
        <v>93</v>
      </c>
      <c r="H109" s="29" t="s">
        <v>100</v>
      </c>
      <c r="I109" s="29" t="s">
        <v>95</v>
      </c>
      <c r="J109" s="29" t="s">
        <v>96</v>
      </c>
      <c r="K109" s="29">
        <v>2</v>
      </c>
      <c r="L109" s="29">
        <v>70</v>
      </c>
      <c r="M109" s="29">
        <v>92.5</v>
      </c>
      <c r="N109" s="29">
        <v>140</v>
      </c>
      <c r="O109" s="29">
        <v>185</v>
      </c>
      <c r="P109" s="29">
        <v>107</v>
      </c>
      <c r="Q109" s="30">
        <v>185</v>
      </c>
      <c r="S109">
        <f>DAY(Function3!B109)</f>
        <v>3</v>
      </c>
      <c r="T109">
        <f>MONTH(Function3!B109)</f>
        <v>7</v>
      </c>
      <c r="U109">
        <f t="shared" si="4"/>
        <v>2016</v>
      </c>
      <c r="V109" s="24">
        <f t="shared" si="5"/>
        <v>42549</v>
      </c>
      <c r="W109" s="24">
        <f t="shared" si="6"/>
        <v>42559</v>
      </c>
      <c r="X109" s="45">
        <f t="shared" ca="1" si="7"/>
        <v>6.4602739726027396</v>
      </c>
    </row>
    <row r="110" spans="1:24" x14ac:dyDescent="0.3">
      <c r="A110" s="25">
        <v>108</v>
      </c>
      <c r="B110" s="49">
        <v>42554</v>
      </c>
      <c r="C110" s="26">
        <v>2016</v>
      </c>
      <c r="D110" s="26" t="s">
        <v>25</v>
      </c>
      <c r="E110" s="26">
        <v>19</v>
      </c>
      <c r="F110" s="26" t="s">
        <v>92</v>
      </c>
      <c r="G110" s="26" t="s">
        <v>93</v>
      </c>
      <c r="H110" s="26" t="s">
        <v>100</v>
      </c>
      <c r="I110" s="26" t="s">
        <v>95</v>
      </c>
      <c r="J110" s="26" t="s">
        <v>96</v>
      </c>
      <c r="K110" s="26">
        <v>1</v>
      </c>
      <c r="L110" s="26">
        <v>40</v>
      </c>
      <c r="M110" s="26">
        <v>48</v>
      </c>
      <c r="N110" s="26">
        <v>40</v>
      </c>
      <c r="O110" s="26">
        <v>48</v>
      </c>
      <c r="P110" s="26">
        <v>108</v>
      </c>
      <c r="Q110" s="27">
        <v>48</v>
      </c>
      <c r="S110">
        <f>DAY(Function3!B110)</f>
        <v>3</v>
      </c>
      <c r="T110">
        <f>MONTH(Function3!B110)</f>
        <v>7</v>
      </c>
      <c r="U110">
        <f t="shared" si="4"/>
        <v>2016</v>
      </c>
      <c r="V110" s="24">
        <f t="shared" si="5"/>
        <v>42549</v>
      </c>
      <c r="W110" s="24">
        <f t="shared" si="6"/>
        <v>42559</v>
      </c>
      <c r="X110" s="45">
        <f t="shared" ca="1" si="7"/>
        <v>6.4602739726027396</v>
      </c>
    </row>
    <row r="111" spans="1:24" x14ac:dyDescent="0.3">
      <c r="A111" s="28">
        <v>109</v>
      </c>
      <c r="B111" s="50">
        <v>42224</v>
      </c>
      <c r="C111" s="29">
        <v>2015</v>
      </c>
      <c r="D111" s="29" t="s">
        <v>26</v>
      </c>
      <c r="E111" s="29">
        <v>19</v>
      </c>
      <c r="F111" s="29" t="s">
        <v>92</v>
      </c>
      <c r="G111" s="29" t="s">
        <v>93</v>
      </c>
      <c r="H111" s="29" t="s">
        <v>100</v>
      </c>
      <c r="I111" s="29" t="s">
        <v>95</v>
      </c>
      <c r="J111" s="29" t="s">
        <v>96</v>
      </c>
      <c r="K111" s="29">
        <v>3</v>
      </c>
      <c r="L111" s="29">
        <v>290</v>
      </c>
      <c r="M111" s="29">
        <v>341</v>
      </c>
      <c r="N111" s="29">
        <v>870</v>
      </c>
      <c r="O111" s="29">
        <v>1023</v>
      </c>
      <c r="P111" s="29">
        <v>109</v>
      </c>
      <c r="Q111" s="30">
        <v>1023</v>
      </c>
      <c r="S111">
        <f>DAY(Function3!B111)</f>
        <v>8</v>
      </c>
      <c r="T111">
        <f>MONTH(Function3!B111)</f>
        <v>8</v>
      </c>
      <c r="U111">
        <f t="shared" si="4"/>
        <v>2015</v>
      </c>
      <c r="V111" s="24">
        <f t="shared" si="5"/>
        <v>42219</v>
      </c>
      <c r="W111" s="24">
        <f t="shared" si="6"/>
        <v>42229</v>
      </c>
      <c r="X111" s="45">
        <f t="shared" ca="1" si="7"/>
        <v>7.3643835616438356</v>
      </c>
    </row>
    <row r="112" spans="1:24" x14ac:dyDescent="0.3">
      <c r="A112" s="25">
        <v>110</v>
      </c>
      <c r="B112" s="49">
        <v>42224</v>
      </c>
      <c r="C112" s="26">
        <v>2015</v>
      </c>
      <c r="D112" s="26" t="s">
        <v>26</v>
      </c>
      <c r="E112" s="26">
        <v>19</v>
      </c>
      <c r="F112" s="26" t="s">
        <v>92</v>
      </c>
      <c r="G112" s="26" t="s">
        <v>93</v>
      </c>
      <c r="H112" s="26" t="s">
        <v>100</v>
      </c>
      <c r="I112" s="26" t="s">
        <v>95</v>
      </c>
      <c r="J112" s="26" t="s">
        <v>96</v>
      </c>
      <c r="K112" s="26">
        <v>3</v>
      </c>
      <c r="L112" s="26">
        <v>1.67</v>
      </c>
      <c r="M112" s="26">
        <v>2</v>
      </c>
      <c r="N112" s="26">
        <v>5</v>
      </c>
      <c r="O112" s="26">
        <v>6</v>
      </c>
      <c r="P112" s="26">
        <v>110</v>
      </c>
      <c r="Q112" s="27">
        <v>6</v>
      </c>
      <c r="S112">
        <f>DAY(Function3!B112)</f>
        <v>8</v>
      </c>
      <c r="T112">
        <f>MONTH(Function3!B112)</f>
        <v>8</v>
      </c>
      <c r="U112">
        <f t="shared" si="4"/>
        <v>2015</v>
      </c>
      <c r="V112" s="24">
        <f t="shared" si="5"/>
        <v>42219</v>
      </c>
      <c r="W112" s="24">
        <f t="shared" si="6"/>
        <v>42229</v>
      </c>
      <c r="X112" s="45">
        <f t="shared" ca="1" si="7"/>
        <v>7.3643835616438356</v>
      </c>
    </row>
    <row r="113" spans="1:24" x14ac:dyDescent="0.3">
      <c r="A113" s="28">
        <v>111</v>
      </c>
      <c r="B113" s="50">
        <v>42224</v>
      </c>
      <c r="C113" s="29">
        <v>2015</v>
      </c>
      <c r="D113" s="29" t="s">
        <v>26</v>
      </c>
      <c r="E113" s="29">
        <v>19</v>
      </c>
      <c r="F113" s="29" t="s">
        <v>92</v>
      </c>
      <c r="G113" s="29" t="s">
        <v>93</v>
      </c>
      <c r="H113" s="29" t="s">
        <v>100</v>
      </c>
      <c r="I113" s="29" t="s">
        <v>95</v>
      </c>
      <c r="J113" s="29" t="s">
        <v>96</v>
      </c>
      <c r="K113" s="29">
        <v>3</v>
      </c>
      <c r="L113" s="29">
        <v>0.67</v>
      </c>
      <c r="M113" s="29">
        <v>0.66666700000000001</v>
      </c>
      <c r="N113" s="29">
        <v>2</v>
      </c>
      <c r="O113" s="29">
        <v>2</v>
      </c>
      <c r="P113" s="29">
        <v>111</v>
      </c>
      <c r="Q113" s="30">
        <v>2</v>
      </c>
      <c r="S113">
        <f>DAY(Function3!B113)</f>
        <v>8</v>
      </c>
      <c r="T113">
        <f>MONTH(Function3!B113)</f>
        <v>8</v>
      </c>
      <c r="U113">
        <f t="shared" si="4"/>
        <v>2015</v>
      </c>
      <c r="V113" s="24">
        <f t="shared" si="5"/>
        <v>42219</v>
      </c>
      <c r="W113" s="24">
        <f t="shared" si="6"/>
        <v>42229</v>
      </c>
      <c r="X113" s="45">
        <f t="shared" ca="1" si="7"/>
        <v>7.3643835616438356</v>
      </c>
    </row>
    <row r="114" spans="1:24" x14ac:dyDescent="0.3">
      <c r="A114" s="25">
        <v>112</v>
      </c>
      <c r="B114" s="49">
        <v>42304</v>
      </c>
      <c r="C114" s="26">
        <v>2015</v>
      </c>
      <c r="D114" s="26" t="s">
        <v>28</v>
      </c>
      <c r="E114" s="26">
        <v>19</v>
      </c>
      <c r="F114" s="26" t="s">
        <v>92</v>
      </c>
      <c r="G114" s="26" t="s">
        <v>93</v>
      </c>
      <c r="H114" s="26" t="s">
        <v>100</v>
      </c>
      <c r="I114" s="26" t="s">
        <v>95</v>
      </c>
      <c r="J114" s="26" t="s">
        <v>96</v>
      </c>
      <c r="K114" s="26">
        <v>3</v>
      </c>
      <c r="L114" s="26">
        <v>83.33</v>
      </c>
      <c r="M114" s="26">
        <v>86.333332999999996</v>
      </c>
      <c r="N114" s="26">
        <v>250</v>
      </c>
      <c r="O114" s="26">
        <v>259</v>
      </c>
      <c r="P114" s="26">
        <v>112</v>
      </c>
      <c r="Q114" s="27">
        <v>259</v>
      </c>
      <c r="S114">
        <f>DAY(Function3!B114)</f>
        <v>27</v>
      </c>
      <c r="T114">
        <f>MONTH(Function3!B114)</f>
        <v>10</v>
      </c>
      <c r="U114">
        <f t="shared" si="4"/>
        <v>2015</v>
      </c>
      <c r="V114" s="24">
        <f t="shared" si="5"/>
        <v>42299</v>
      </c>
      <c r="W114" s="24">
        <f t="shared" si="6"/>
        <v>42309</v>
      </c>
      <c r="X114" s="45">
        <f t="shared" ca="1" si="7"/>
        <v>7.1452054794520548</v>
      </c>
    </row>
    <row r="115" spans="1:24" x14ac:dyDescent="0.3">
      <c r="A115" s="28">
        <v>113</v>
      </c>
      <c r="B115" s="50">
        <v>42304</v>
      </c>
      <c r="C115" s="29">
        <v>2015</v>
      </c>
      <c r="D115" s="29" t="s">
        <v>28</v>
      </c>
      <c r="E115" s="29">
        <v>19</v>
      </c>
      <c r="F115" s="29" t="s">
        <v>92</v>
      </c>
      <c r="G115" s="29" t="s">
        <v>93</v>
      </c>
      <c r="H115" s="29" t="s">
        <v>100</v>
      </c>
      <c r="I115" s="29" t="s">
        <v>95</v>
      </c>
      <c r="J115" s="29" t="s">
        <v>96</v>
      </c>
      <c r="K115" s="29">
        <v>1</v>
      </c>
      <c r="L115" s="29">
        <v>27</v>
      </c>
      <c r="M115" s="29">
        <v>29</v>
      </c>
      <c r="N115" s="29">
        <v>27</v>
      </c>
      <c r="O115" s="29">
        <v>29</v>
      </c>
      <c r="P115" s="29">
        <v>113</v>
      </c>
      <c r="Q115" s="30">
        <v>29</v>
      </c>
      <c r="S115">
        <f>DAY(Function3!B115)</f>
        <v>27</v>
      </c>
      <c r="T115">
        <f>MONTH(Function3!B115)</f>
        <v>10</v>
      </c>
      <c r="U115">
        <f t="shared" si="4"/>
        <v>2015</v>
      </c>
      <c r="V115" s="24">
        <f t="shared" si="5"/>
        <v>42299</v>
      </c>
      <c r="W115" s="24">
        <f t="shared" si="6"/>
        <v>42309</v>
      </c>
      <c r="X115" s="45">
        <f t="shared" ca="1" si="7"/>
        <v>7.1452054794520548</v>
      </c>
    </row>
    <row r="116" spans="1:24" x14ac:dyDescent="0.3">
      <c r="A116" s="25">
        <v>114</v>
      </c>
      <c r="B116" s="49">
        <v>42308</v>
      </c>
      <c r="C116" s="26">
        <v>2015</v>
      </c>
      <c r="D116" s="26" t="s">
        <v>28</v>
      </c>
      <c r="E116" s="26">
        <v>19</v>
      </c>
      <c r="F116" s="26" t="s">
        <v>92</v>
      </c>
      <c r="G116" s="26" t="s">
        <v>93</v>
      </c>
      <c r="H116" s="26" t="s">
        <v>100</v>
      </c>
      <c r="I116" s="26" t="s">
        <v>95</v>
      </c>
      <c r="J116" s="26" t="s">
        <v>96</v>
      </c>
      <c r="K116" s="26">
        <v>3</v>
      </c>
      <c r="L116" s="26">
        <v>163.33000000000001</v>
      </c>
      <c r="M116" s="26">
        <v>173.33333300000001</v>
      </c>
      <c r="N116" s="26">
        <v>490</v>
      </c>
      <c r="O116" s="26">
        <v>520</v>
      </c>
      <c r="P116" s="26">
        <v>114</v>
      </c>
      <c r="Q116" s="27">
        <v>520</v>
      </c>
      <c r="S116">
        <f>DAY(Function3!B116)</f>
        <v>31</v>
      </c>
      <c r="T116">
        <f>MONTH(Function3!B116)</f>
        <v>10</v>
      </c>
      <c r="U116">
        <f t="shared" si="4"/>
        <v>2015</v>
      </c>
      <c r="V116" s="24">
        <f t="shared" si="5"/>
        <v>42303</v>
      </c>
      <c r="W116" s="24">
        <f t="shared" si="6"/>
        <v>42313</v>
      </c>
      <c r="X116" s="45">
        <f t="shared" ca="1" si="7"/>
        <v>7.1342465753424653</v>
      </c>
    </row>
    <row r="117" spans="1:24" x14ac:dyDescent="0.3">
      <c r="A117" s="28">
        <v>115</v>
      </c>
      <c r="B117" s="50">
        <v>42308</v>
      </c>
      <c r="C117" s="29">
        <v>2015</v>
      </c>
      <c r="D117" s="29" t="s">
        <v>28</v>
      </c>
      <c r="E117" s="29">
        <v>19</v>
      </c>
      <c r="F117" s="29" t="s">
        <v>92</v>
      </c>
      <c r="G117" s="29" t="s">
        <v>93</v>
      </c>
      <c r="H117" s="29" t="s">
        <v>100</v>
      </c>
      <c r="I117" s="29" t="s">
        <v>95</v>
      </c>
      <c r="J117" s="29" t="s">
        <v>96</v>
      </c>
      <c r="K117" s="29">
        <v>2</v>
      </c>
      <c r="L117" s="29">
        <v>42.5</v>
      </c>
      <c r="M117" s="29">
        <v>47</v>
      </c>
      <c r="N117" s="29">
        <v>85</v>
      </c>
      <c r="O117" s="29">
        <v>94</v>
      </c>
      <c r="P117" s="29">
        <v>115</v>
      </c>
      <c r="Q117" s="30">
        <v>94</v>
      </c>
      <c r="S117">
        <f>DAY(Function3!B117)</f>
        <v>31</v>
      </c>
      <c r="T117">
        <f>MONTH(Function3!B117)</f>
        <v>10</v>
      </c>
      <c r="U117">
        <f t="shared" si="4"/>
        <v>2015</v>
      </c>
      <c r="V117" s="24">
        <f t="shared" si="5"/>
        <v>42303</v>
      </c>
      <c r="W117" s="24">
        <f t="shared" si="6"/>
        <v>42313</v>
      </c>
      <c r="X117" s="45">
        <f t="shared" ca="1" si="7"/>
        <v>7.1342465753424653</v>
      </c>
    </row>
    <row r="118" spans="1:24" x14ac:dyDescent="0.3">
      <c r="A118" s="25">
        <v>116</v>
      </c>
      <c r="B118" s="49">
        <v>42308</v>
      </c>
      <c r="C118" s="26">
        <v>2015</v>
      </c>
      <c r="D118" s="26" t="s">
        <v>28</v>
      </c>
      <c r="E118" s="26">
        <v>19</v>
      </c>
      <c r="F118" s="26" t="s">
        <v>92</v>
      </c>
      <c r="G118" s="26" t="s">
        <v>93</v>
      </c>
      <c r="H118" s="26" t="s">
        <v>100</v>
      </c>
      <c r="I118" s="26" t="s">
        <v>95</v>
      </c>
      <c r="J118" s="26" t="s">
        <v>96</v>
      </c>
      <c r="K118" s="26">
        <v>2</v>
      </c>
      <c r="L118" s="26">
        <v>18.5</v>
      </c>
      <c r="M118" s="26">
        <v>20.5</v>
      </c>
      <c r="N118" s="26">
        <v>37</v>
      </c>
      <c r="O118" s="26">
        <v>41</v>
      </c>
      <c r="P118" s="26">
        <v>116</v>
      </c>
      <c r="Q118" s="27">
        <v>41</v>
      </c>
      <c r="S118">
        <f>DAY(Function3!B118)</f>
        <v>31</v>
      </c>
      <c r="T118">
        <f>MONTH(Function3!B118)</f>
        <v>10</v>
      </c>
      <c r="U118">
        <f t="shared" si="4"/>
        <v>2015</v>
      </c>
      <c r="V118" s="24">
        <f t="shared" si="5"/>
        <v>42303</v>
      </c>
      <c r="W118" s="24">
        <f t="shared" si="6"/>
        <v>42313</v>
      </c>
      <c r="X118" s="45">
        <f t="shared" ca="1" si="7"/>
        <v>7.1342465753424653</v>
      </c>
    </row>
    <row r="119" spans="1:24" x14ac:dyDescent="0.3">
      <c r="A119" s="28">
        <v>117</v>
      </c>
      <c r="B119" s="50">
        <v>42340</v>
      </c>
      <c r="C119" s="29">
        <v>2015</v>
      </c>
      <c r="D119" s="29" t="s">
        <v>30</v>
      </c>
      <c r="E119" s="29">
        <v>19</v>
      </c>
      <c r="F119" s="29" t="s">
        <v>92</v>
      </c>
      <c r="G119" s="29" t="s">
        <v>93</v>
      </c>
      <c r="H119" s="29" t="s">
        <v>100</v>
      </c>
      <c r="I119" s="29" t="s">
        <v>95</v>
      </c>
      <c r="J119" s="29" t="s">
        <v>96</v>
      </c>
      <c r="K119" s="29">
        <v>3</v>
      </c>
      <c r="L119" s="29">
        <v>5</v>
      </c>
      <c r="M119" s="29">
        <v>5.6666670000000003</v>
      </c>
      <c r="N119" s="29">
        <v>15</v>
      </c>
      <c r="O119" s="29">
        <v>17</v>
      </c>
      <c r="P119" s="29">
        <v>117</v>
      </c>
      <c r="Q119" s="30">
        <v>17</v>
      </c>
      <c r="S119">
        <f>DAY(Function3!B119)</f>
        <v>2</v>
      </c>
      <c r="T119">
        <f>MONTH(Function3!B119)</f>
        <v>12</v>
      </c>
      <c r="U119">
        <f t="shared" si="4"/>
        <v>2015</v>
      </c>
      <c r="V119" s="24">
        <f t="shared" si="5"/>
        <v>42335</v>
      </c>
      <c r="W119" s="24">
        <f t="shared" si="6"/>
        <v>42345</v>
      </c>
      <c r="X119" s="45">
        <f t="shared" ca="1" si="7"/>
        <v>7.0465753424657533</v>
      </c>
    </row>
    <row r="120" spans="1:24" x14ac:dyDescent="0.3">
      <c r="A120" s="25">
        <v>118</v>
      </c>
      <c r="B120" s="49">
        <v>42340</v>
      </c>
      <c r="C120" s="26">
        <v>2015</v>
      </c>
      <c r="D120" s="26" t="s">
        <v>30</v>
      </c>
      <c r="E120" s="26">
        <v>19</v>
      </c>
      <c r="F120" s="26" t="s">
        <v>92</v>
      </c>
      <c r="G120" s="26" t="s">
        <v>93</v>
      </c>
      <c r="H120" s="26" t="s">
        <v>100</v>
      </c>
      <c r="I120" s="26" t="s">
        <v>95</v>
      </c>
      <c r="J120" s="26" t="s">
        <v>96</v>
      </c>
      <c r="K120" s="26">
        <v>1</v>
      </c>
      <c r="L120" s="26">
        <v>1050</v>
      </c>
      <c r="M120" s="26">
        <v>1111</v>
      </c>
      <c r="N120" s="26">
        <v>1050</v>
      </c>
      <c r="O120" s="26">
        <v>1111</v>
      </c>
      <c r="P120" s="26">
        <v>118</v>
      </c>
      <c r="Q120" s="27">
        <v>1111</v>
      </c>
      <c r="S120">
        <f>DAY(Function3!B120)</f>
        <v>2</v>
      </c>
      <c r="T120">
        <f>MONTH(Function3!B120)</f>
        <v>12</v>
      </c>
      <c r="U120">
        <f t="shared" si="4"/>
        <v>2015</v>
      </c>
      <c r="V120" s="24">
        <f t="shared" si="5"/>
        <v>42335</v>
      </c>
      <c r="W120" s="24">
        <f t="shared" si="6"/>
        <v>42345</v>
      </c>
      <c r="X120" s="45">
        <f t="shared" ca="1" si="7"/>
        <v>7.0465753424657533</v>
      </c>
    </row>
    <row r="121" spans="1:24" x14ac:dyDescent="0.3">
      <c r="A121" s="28">
        <v>119</v>
      </c>
      <c r="B121" s="50">
        <v>42379</v>
      </c>
      <c r="C121" s="29">
        <v>2016</v>
      </c>
      <c r="D121" s="29" t="s">
        <v>19</v>
      </c>
      <c r="E121" s="29">
        <v>20</v>
      </c>
      <c r="F121" s="29" t="s">
        <v>92</v>
      </c>
      <c r="G121" s="29" t="s">
        <v>93</v>
      </c>
      <c r="H121" s="29" t="s">
        <v>100</v>
      </c>
      <c r="I121" s="29" t="s">
        <v>95</v>
      </c>
      <c r="J121" s="29" t="s">
        <v>99</v>
      </c>
      <c r="K121" s="29">
        <v>3</v>
      </c>
      <c r="L121" s="29">
        <v>23.33</v>
      </c>
      <c r="M121" s="29">
        <v>29.333333</v>
      </c>
      <c r="N121" s="29">
        <v>70</v>
      </c>
      <c r="O121" s="29">
        <v>88</v>
      </c>
      <c r="P121" s="29">
        <v>119</v>
      </c>
      <c r="Q121" s="30">
        <v>88</v>
      </c>
      <c r="S121">
        <f>DAY(Function3!B121)</f>
        <v>10</v>
      </c>
      <c r="T121">
        <f>MONTH(Function3!B121)</f>
        <v>1</v>
      </c>
      <c r="U121">
        <f t="shared" si="4"/>
        <v>2016</v>
      </c>
      <c r="V121" s="24">
        <f t="shared" si="5"/>
        <v>42374</v>
      </c>
      <c r="W121" s="24">
        <f t="shared" si="6"/>
        <v>42384</v>
      </c>
      <c r="X121" s="45">
        <f t="shared" ca="1" si="7"/>
        <v>6.9397260273972599</v>
      </c>
    </row>
    <row r="122" spans="1:24" x14ac:dyDescent="0.3">
      <c r="A122" s="25">
        <v>120</v>
      </c>
      <c r="B122" s="49">
        <v>42382</v>
      </c>
      <c r="C122" s="26">
        <v>2016</v>
      </c>
      <c r="D122" s="26" t="s">
        <v>19</v>
      </c>
      <c r="E122" s="26">
        <v>20</v>
      </c>
      <c r="F122" s="26" t="s">
        <v>92</v>
      </c>
      <c r="G122" s="26" t="s">
        <v>93</v>
      </c>
      <c r="H122" s="26" t="s">
        <v>100</v>
      </c>
      <c r="I122" s="26" t="s">
        <v>95</v>
      </c>
      <c r="J122" s="26" t="s">
        <v>99</v>
      </c>
      <c r="K122" s="26">
        <v>1</v>
      </c>
      <c r="L122" s="26">
        <v>105</v>
      </c>
      <c r="M122" s="26">
        <v>131</v>
      </c>
      <c r="N122" s="26">
        <v>105</v>
      </c>
      <c r="O122" s="26">
        <v>131</v>
      </c>
      <c r="P122" s="26">
        <v>120</v>
      </c>
      <c r="Q122" s="27">
        <v>131</v>
      </c>
      <c r="S122">
        <f>DAY(Function3!B122)</f>
        <v>13</v>
      </c>
      <c r="T122">
        <f>MONTH(Function3!B122)</f>
        <v>1</v>
      </c>
      <c r="U122">
        <f t="shared" si="4"/>
        <v>2016</v>
      </c>
      <c r="V122" s="24">
        <f t="shared" si="5"/>
        <v>42377</v>
      </c>
      <c r="W122" s="24">
        <f t="shared" si="6"/>
        <v>42387</v>
      </c>
      <c r="X122" s="45">
        <f t="shared" ca="1" si="7"/>
        <v>6.9315068493150687</v>
      </c>
    </row>
    <row r="123" spans="1:24" x14ac:dyDescent="0.3">
      <c r="A123" s="28">
        <v>121</v>
      </c>
      <c r="B123" s="50">
        <v>42427</v>
      </c>
      <c r="C123" s="29">
        <v>2016</v>
      </c>
      <c r="D123" s="29" t="s">
        <v>20</v>
      </c>
      <c r="E123" s="29">
        <v>20</v>
      </c>
      <c r="F123" s="29" t="s">
        <v>92</v>
      </c>
      <c r="G123" s="29" t="s">
        <v>93</v>
      </c>
      <c r="H123" s="29" t="s">
        <v>100</v>
      </c>
      <c r="I123" s="29" t="s">
        <v>95</v>
      </c>
      <c r="J123" s="29" t="s">
        <v>99</v>
      </c>
      <c r="K123" s="29">
        <v>3</v>
      </c>
      <c r="L123" s="29">
        <v>11.67</v>
      </c>
      <c r="M123" s="29">
        <v>13.333333</v>
      </c>
      <c r="N123" s="29">
        <v>35</v>
      </c>
      <c r="O123" s="29">
        <v>40</v>
      </c>
      <c r="P123" s="29">
        <v>121</v>
      </c>
      <c r="Q123" s="30">
        <v>40</v>
      </c>
      <c r="S123">
        <f>DAY(Function3!B123)</f>
        <v>27</v>
      </c>
      <c r="T123">
        <f>MONTH(Function3!B123)</f>
        <v>2</v>
      </c>
      <c r="U123">
        <f t="shared" si="4"/>
        <v>2016</v>
      </c>
      <c r="V123" s="24">
        <f t="shared" si="5"/>
        <v>42422</v>
      </c>
      <c r="W123" s="24">
        <f t="shared" si="6"/>
        <v>42432</v>
      </c>
      <c r="X123" s="45">
        <f t="shared" ca="1" si="7"/>
        <v>6.8082191780821919</v>
      </c>
    </row>
    <row r="124" spans="1:24" x14ac:dyDescent="0.3">
      <c r="A124" s="25">
        <v>122</v>
      </c>
      <c r="B124" s="49">
        <v>42232</v>
      </c>
      <c r="C124" s="26">
        <v>2015</v>
      </c>
      <c r="D124" s="26" t="s">
        <v>26</v>
      </c>
      <c r="E124" s="26">
        <v>20</v>
      </c>
      <c r="F124" s="26" t="s">
        <v>92</v>
      </c>
      <c r="G124" s="26" t="s">
        <v>93</v>
      </c>
      <c r="H124" s="26" t="s">
        <v>100</v>
      </c>
      <c r="I124" s="26" t="s">
        <v>95</v>
      </c>
      <c r="J124" s="26" t="s">
        <v>99</v>
      </c>
      <c r="K124" s="26">
        <v>1</v>
      </c>
      <c r="L124" s="26">
        <v>910</v>
      </c>
      <c r="M124" s="26">
        <v>928</v>
      </c>
      <c r="N124" s="26">
        <v>910</v>
      </c>
      <c r="O124" s="26">
        <v>928</v>
      </c>
      <c r="P124" s="26">
        <v>122</v>
      </c>
      <c r="Q124" s="27">
        <v>928</v>
      </c>
      <c r="S124">
        <f>DAY(Function3!B124)</f>
        <v>16</v>
      </c>
      <c r="T124">
        <f>MONTH(Function3!B124)</f>
        <v>8</v>
      </c>
      <c r="U124">
        <f t="shared" si="4"/>
        <v>2015</v>
      </c>
      <c r="V124" s="24">
        <f t="shared" si="5"/>
        <v>42227</v>
      </c>
      <c r="W124" s="24">
        <f t="shared" si="6"/>
        <v>42237</v>
      </c>
      <c r="X124" s="45">
        <f t="shared" ca="1" si="7"/>
        <v>7.3424657534246576</v>
      </c>
    </row>
    <row r="125" spans="1:24" x14ac:dyDescent="0.3">
      <c r="A125" s="28">
        <v>123</v>
      </c>
      <c r="B125" s="50">
        <v>42325</v>
      </c>
      <c r="C125" s="29">
        <v>2015</v>
      </c>
      <c r="D125" s="29" t="s">
        <v>29</v>
      </c>
      <c r="E125" s="29">
        <v>20</v>
      </c>
      <c r="F125" s="29" t="s">
        <v>92</v>
      </c>
      <c r="G125" s="29" t="s">
        <v>93</v>
      </c>
      <c r="H125" s="29" t="s">
        <v>100</v>
      </c>
      <c r="I125" s="29" t="s">
        <v>95</v>
      </c>
      <c r="J125" s="29" t="s">
        <v>99</v>
      </c>
      <c r="K125" s="29">
        <v>3</v>
      </c>
      <c r="L125" s="29">
        <v>35</v>
      </c>
      <c r="M125" s="29">
        <v>37.666666999999997</v>
      </c>
      <c r="N125" s="29">
        <v>105</v>
      </c>
      <c r="O125" s="29">
        <v>113</v>
      </c>
      <c r="P125" s="29">
        <v>123</v>
      </c>
      <c r="Q125" s="30">
        <v>113</v>
      </c>
      <c r="S125">
        <f>DAY(Function3!B125)</f>
        <v>17</v>
      </c>
      <c r="T125">
        <f>MONTH(Function3!B125)</f>
        <v>11</v>
      </c>
      <c r="U125">
        <f t="shared" si="4"/>
        <v>2015</v>
      </c>
      <c r="V125" s="24">
        <f t="shared" si="5"/>
        <v>42320</v>
      </c>
      <c r="W125" s="24">
        <f t="shared" si="6"/>
        <v>42330</v>
      </c>
      <c r="X125" s="45">
        <f t="shared" ca="1" si="7"/>
        <v>7.087671232876712</v>
      </c>
    </row>
    <row r="126" spans="1:24" x14ac:dyDescent="0.3">
      <c r="A126" s="25">
        <v>124</v>
      </c>
      <c r="B126" s="49">
        <v>42214</v>
      </c>
      <c r="C126" s="26">
        <v>2015</v>
      </c>
      <c r="D126" s="26" t="s">
        <v>25</v>
      </c>
      <c r="E126" s="26">
        <v>18</v>
      </c>
      <c r="F126" s="26" t="s">
        <v>102</v>
      </c>
      <c r="G126" s="26" t="s">
        <v>93</v>
      </c>
      <c r="H126" s="26" t="s">
        <v>94</v>
      </c>
      <c r="I126" s="26" t="s">
        <v>103</v>
      </c>
      <c r="J126" s="26" t="s">
        <v>104</v>
      </c>
      <c r="K126" s="26">
        <v>2</v>
      </c>
      <c r="L126" s="26">
        <v>1147.5</v>
      </c>
      <c r="M126" s="26">
        <v>1106.5</v>
      </c>
      <c r="N126" s="26">
        <v>2295</v>
      </c>
      <c r="O126" s="26">
        <v>2213</v>
      </c>
      <c r="P126" s="26">
        <v>124</v>
      </c>
      <c r="Q126" s="27">
        <v>2213</v>
      </c>
      <c r="S126">
        <f>DAY(Function3!B126)</f>
        <v>29</v>
      </c>
      <c r="T126">
        <f>MONTH(Function3!B126)</f>
        <v>7</v>
      </c>
      <c r="U126">
        <f t="shared" si="4"/>
        <v>2015</v>
      </c>
      <c r="V126" s="24">
        <f t="shared" si="5"/>
        <v>42209</v>
      </c>
      <c r="W126" s="24">
        <f t="shared" si="6"/>
        <v>42219</v>
      </c>
      <c r="X126" s="45">
        <f t="shared" ca="1" si="7"/>
        <v>7.3917808219178083</v>
      </c>
    </row>
    <row r="127" spans="1:24" x14ac:dyDescent="0.3">
      <c r="A127" s="28">
        <v>125</v>
      </c>
      <c r="B127" s="50">
        <v>42214</v>
      </c>
      <c r="C127" s="29">
        <v>2015</v>
      </c>
      <c r="D127" s="29" t="s">
        <v>25</v>
      </c>
      <c r="E127" s="29">
        <v>18</v>
      </c>
      <c r="F127" s="29" t="s">
        <v>102</v>
      </c>
      <c r="G127" s="29" t="s">
        <v>93</v>
      </c>
      <c r="H127" s="29" t="s">
        <v>94</v>
      </c>
      <c r="I127" s="29" t="s">
        <v>95</v>
      </c>
      <c r="J127" s="29" t="s">
        <v>106</v>
      </c>
      <c r="K127" s="29">
        <v>1</v>
      </c>
      <c r="L127" s="29">
        <v>440</v>
      </c>
      <c r="M127" s="29">
        <v>509</v>
      </c>
      <c r="N127" s="29">
        <v>440</v>
      </c>
      <c r="O127" s="29">
        <v>509</v>
      </c>
      <c r="P127" s="29">
        <v>125</v>
      </c>
      <c r="Q127" s="30">
        <v>509</v>
      </c>
      <c r="S127">
        <f>DAY(Function3!B127)</f>
        <v>29</v>
      </c>
      <c r="T127">
        <f>MONTH(Function3!B127)</f>
        <v>7</v>
      </c>
      <c r="U127">
        <f t="shared" si="4"/>
        <v>2015</v>
      </c>
      <c r="V127" s="24">
        <f t="shared" si="5"/>
        <v>42209</v>
      </c>
      <c r="W127" s="24">
        <f t="shared" si="6"/>
        <v>42219</v>
      </c>
      <c r="X127" s="45">
        <f t="shared" ca="1" si="7"/>
        <v>7.3917808219178083</v>
      </c>
    </row>
    <row r="128" spans="1:24" x14ac:dyDescent="0.3">
      <c r="A128" s="25">
        <v>126</v>
      </c>
      <c r="B128" s="49">
        <v>42214</v>
      </c>
      <c r="C128" s="26">
        <v>2015</v>
      </c>
      <c r="D128" s="26" t="s">
        <v>25</v>
      </c>
      <c r="E128" s="26">
        <v>18</v>
      </c>
      <c r="F128" s="26" t="s">
        <v>92</v>
      </c>
      <c r="G128" s="26" t="s">
        <v>93</v>
      </c>
      <c r="H128" s="26" t="s">
        <v>105</v>
      </c>
      <c r="I128" s="26" t="s">
        <v>103</v>
      </c>
      <c r="J128" s="26" t="s">
        <v>104</v>
      </c>
      <c r="K128" s="26">
        <v>1</v>
      </c>
      <c r="L128" s="26">
        <v>2295</v>
      </c>
      <c r="M128" s="26">
        <v>2115</v>
      </c>
      <c r="N128" s="26">
        <v>2295</v>
      </c>
      <c r="O128" s="26">
        <v>2115</v>
      </c>
      <c r="P128" s="26">
        <v>126</v>
      </c>
      <c r="Q128" s="27">
        <v>2115</v>
      </c>
      <c r="S128">
        <f>DAY(Function3!B128)</f>
        <v>29</v>
      </c>
      <c r="T128">
        <f>MONTH(Function3!B128)</f>
        <v>7</v>
      </c>
      <c r="U128">
        <f t="shared" si="4"/>
        <v>2015</v>
      </c>
      <c r="V128" s="24">
        <f t="shared" si="5"/>
        <v>42209</v>
      </c>
      <c r="W128" s="24">
        <f t="shared" si="6"/>
        <v>42219</v>
      </c>
      <c r="X128" s="45">
        <f t="shared" ca="1" si="7"/>
        <v>7.3917808219178083</v>
      </c>
    </row>
    <row r="129" spans="1:24" x14ac:dyDescent="0.3">
      <c r="A129" s="28">
        <v>127</v>
      </c>
      <c r="B129" s="50">
        <v>42214</v>
      </c>
      <c r="C129" s="29">
        <v>2015</v>
      </c>
      <c r="D129" s="29" t="s">
        <v>25</v>
      </c>
      <c r="E129" s="29">
        <v>18</v>
      </c>
      <c r="F129" s="29" t="s">
        <v>92</v>
      </c>
      <c r="G129" s="29" t="s">
        <v>93</v>
      </c>
      <c r="H129" s="29" t="s">
        <v>105</v>
      </c>
      <c r="I129" s="29" t="s">
        <v>95</v>
      </c>
      <c r="J129" s="29" t="s">
        <v>113</v>
      </c>
      <c r="K129" s="29">
        <v>1</v>
      </c>
      <c r="L129" s="29">
        <v>230</v>
      </c>
      <c r="M129" s="29">
        <v>250</v>
      </c>
      <c r="N129" s="29">
        <v>230</v>
      </c>
      <c r="O129" s="29">
        <v>250</v>
      </c>
      <c r="P129" s="29">
        <v>127</v>
      </c>
      <c r="Q129" s="30">
        <v>250</v>
      </c>
      <c r="S129">
        <f>DAY(Function3!B129)</f>
        <v>29</v>
      </c>
      <c r="T129">
        <f>MONTH(Function3!B129)</f>
        <v>7</v>
      </c>
      <c r="U129">
        <f t="shared" si="4"/>
        <v>2015</v>
      </c>
      <c r="V129" s="24">
        <f t="shared" si="5"/>
        <v>42209</v>
      </c>
      <c r="W129" s="24">
        <f t="shared" si="6"/>
        <v>42219</v>
      </c>
      <c r="X129" s="45">
        <f t="shared" ca="1" si="7"/>
        <v>7.3917808219178083</v>
      </c>
    </row>
    <row r="130" spans="1:24" x14ac:dyDescent="0.3">
      <c r="A130" s="25">
        <v>128</v>
      </c>
      <c r="B130" s="49">
        <v>42214</v>
      </c>
      <c r="C130" s="26">
        <v>2015</v>
      </c>
      <c r="D130" s="26" t="s">
        <v>25</v>
      </c>
      <c r="E130" s="26">
        <v>18</v>
      </c>
      <c r="F130" s="26" t="s">
        <v>92</v>
      </c>
      <c r="G130" s="26" t="s">
        <v>93</v>
      </c>
      <c r="H130" s="26" t="s">
        <v>105</v>
      </c>
      <c r="I130" s="26" t="s">
        <v>95</v>
      </c>
      <c r="J130" s="26" t="s">
        <v>113</v>
      </c>
      <c r="K130" s="26">
        <v>3</v>
      </c>
      <c r="L130" s="26">
        <v>5</v>
      </c>
      <c r="M130" s="26">
        <v>5</v>
      </c>
      <c r="N130" s="26">
        <v>15</v>
      </c>
      <c r="O130" s="26">
        <v>15</v>
      </c>
      <c r="P130" s="26">
        <v>128</v>
      </c>
      <c r="Q130" s="27">
        <v>15</v>
      </c>
      <c r="S130">
        <f>DAY(Function3!B130)</f>
        <v>29</v>
      </c>
      <c r="T130">
        <f>MONTH(Function3!B130)</f>
        <v>7</v>
      </c>
      <c r="U130">
        <f t="shared" si="4"/>
        <v>2015</v>
      </c>
      <c r="V130" s="24">
        <f t="shared" si="5"/>
        <v>42209</v>
      </c>
      <c r="W130" s="24">
        <f t="shared" si="6"/>
        <v>42219</v>
      </c>
      <c r="X130" s="45">
        <f t="shared" ca="1" si="7"/>
        <v>7.3917808219178083</v>
      </c>
    </row>
    <row r="131" spans="1:24" x14ac:dyDescent="0.3">
      <c r="A131" s="28">
        <v>129</v>
      </c>
      <c r="B131" s="50">
        <v>42198</v>
      </c>
      <c r="C131" s="29">
        <v>2015</v>
      </c>
      <c r="D131" s="29" t="s">
        <v>25</v>
      </c>
      <c r="E131" s="29">
        <v>21</v>
      </c>
      <c r="F131" s="29" t="s">
        <v>102</v>
      </c>
      <c r="G131" s="29" t="s">
        <v>93</v>
      </c>
      <c r="H131" s="29" t="s">
        <v>94</v>
      </c>
      <c r="I131" s="29" t="s">
        <v>103</v>
      </c>
      <c r="J131" s="29" t="s">
        <v>104</v>
      </c>
      <c r="K131" s="29">
        <v>1</v>
      </c>
      <c r="L131" s="29">
        <v>2295</v>
      </c>
      <c r="M131" s="29">
        <v>2218</v>
      </c>
      <c r="N131" s="29">
        <v>2295</v>
      </c>
      <c r="O131" s="29">
        <v>2218</v>
      </c>
      <c r="P131" s="29">
        <v>129</v>
      </c>
      <c r="Q131" s="30">
        <v>2218</v>
      </c>
      <c r="S131">
        <f>DAY(Function3!B131)</f>
        <v>13</v>
      </c>
      <c r="T131">
        <f>MONTH(Function3!B131)</f>
        <v>7</v>
      </c>
      <c r="U131">
        <f t="shared" ref="U131:U194" si="8">YEAR(B131)</f>
        <v>2015</v>
      </c>
      <c r="V131" s="24">
        <f t="shared" ref="V131:V194" si="9">DATE(U131,T131,S131)-5</f>
        <v>42193</v>
      </c>
      <c r="W131" s="24">
        <f t="shared" ref="W131:W194" si="10">DATE(U131,T131,S131)+5</f>
        <v>42203</v>
      </c>
      <c r="X131" s="45">
        <f t="shared" ref="X131:X194" ca="1" si="11">(TODAY()-B131)/365</f>
        <v>7.4356164383561643</v>
      </c>
    </row>
    <row r="132" spans="1:24" x14ac:dyDescent="0.3">
      <c r="A132" s="25">
        <v>130</v>
      </c>
      <c r="B132" s="49">
        <v>42277</v>
      </c>
      <c r="C132" s="26">
        <v>2015</v>
      </c>
      <c r="D132" s="26" t="s">
        <v>27</v>
      </c>
      <c r="E132" s="26">
        <v>21</v>
      </c>
      <c r="F132" s="26" t="s">
        <v>92</v>
      </c>
      <c r="G132" s="26" t="s">
        <v>93</v>
      </c>
      <c r="H132" s="26" t="s">
        <v>94</v>
      </c>
      <c r="I132" s="26" t="s">
        <v>97</v>
      </c>
      <c r="J132" s="26" t="s">
        <v>114</v>
      </c>
      <c r="K132" s="26">
        <v>1</v>
      </c>
      <c r="L132" s="26">
        <v>64</v>
      </c>
      <c r="M132" s="26">
        <v>61</v>
      </c>
      <c r="N132" s="26">
        <v>64</v>
      </c>
      <c r="O132" s="26">
        <v>61</v>
      </c>
      <c r="P132" s="26">
        <v>130</v>
      </c>
      <c r="Q132" s="27">
        <v>61</v>
      </c>
      <c r="S132">
        <f>DAY(Function3!B132)</f>
        <v>30</v>
      </c>
      <c r="T132">
        <f>MONTH(Function3!B132)</f>
        <v>9</v>
      </c>
      <c r="U132">
        <f t="shared" si="8"/>
        <v>2015</v>
      </c>
      <c r="V132" s="24">
        <f t="shared" si="9"/>
        <v>42272</v>
      </c>
      <c r="W132" s="24">
        <f t="shared" si="10"/>
        <v>42282</v>
      </c>
      <c r="X132" s="45">
        <f t="shared" ca="1" si="11"/>
        <v>7.2191780821917808</v>
      </c>
    </row>
    <row r="133" spans="1:24" x14ac:dyDescent="0.3">
      <c r="A133" s="28">
        <v>131</v>
      </c>
      <c r="B133" s="50">
        <v>42199</v>
      </c>
      <c r="C133" s="29">
        <v>2015</v>
      </c>
      <c r="D133" s="29" t="s">
        <v>25</v>
      </c>
      <c r="E133" s="29">
        <v>21</v>
      </c>
      <c r="F133" s="29" t="s">
        <v>92</v>
      </c>
      <c r="G133" s="29" t="s">
        <v>93</v>
      </c>
      <c r="H133" s="29" t="s">
        <v>105</v>
      </c>
      <c r="I133" s="29" t="s">
        <v>103</v>
      </c>
      <c r="J133" s="29" t="s">
        <v>104</v>
      </c>
      <c r="K133" s="29">
        <v>1</v>
      </c>
      <c r="L133" s="29">
        <v>2320</v>
      </c>
      <c r="M133" s="29">
        <v>2155</v>
      </c>
      <c r="N133" s="29">
        <v>2320</v>
      </c>
      <c r="O133" s="29">
        <v>2155</v>
      </c>
      <c r="P133" s="29">
        <v>131</v>
      </c>
      <c r="Q133" s="30">
        <v>2155</v>
      </c>
      <c r="S133">
        <f>DAY(Function3!B133)</f>
        <v>14</v>
      </c>
      <c r="T133">
        <f>MONTH(Function3!B133)</f>
        <v>7</v>
      </c>
      <c r="U133">
        <f t="shared" si="8"/>
        <v>2015</v>
      </c>
      <c r="V133" s="24">
        <f t="shared" si="9"/>
        <v>42194</v>
      </c>
      <c r="W133" s="24">
        <f t="shared" si="10"/>
        <v>42204</v>
      </c>
      <c r="X133" s="45">
        <f t="shared" ca="1" si="11"/>
        <v>7.4328767123287669</v>
      </c>
    </row>
    <row r="134" spans="1:24" x14ac:dyDescent="0.3">
      <c r="A134" s="25">
        <v>132</v>
      </c>
      <c r="B134" s="49">
        <v>42285</v>
      </c>
      <c r="C134" s="26">
        <v>2015</v>
      </c>
      <c r="D134" s="26" t="s">
        <v>28</v>
      </c>
      <c r="E134" s="26">
        <v>21</v>
      </c>
      <c r="F134" s="26" t="s">
        <v>92</v>
      </c>
      <c r="G134" s="26" t="s">
        <v>93</v>
      </c>
      <c r="H134" s="26" t="s">
        <v>105</v>
      </c>
      <c r="I134" s="26" t="s">
        <v>103</v>
      </c>
      <c r="J134" s="26" t="s">
        <v>104</v>
      </c>
      <c r="K134" s="26">
        <v>3</v>
      </c>
      <c r="L134" s="26">
        <v>256.33</v>
      </c>
      <c r="M134" s="26">
        <v>256.33333299999998</v>
      </c>
      <c r="N134" s="26">
        <v>769</v>
      </c>
      <c r="O134" s="26">
        <v>769</v>
      </c>
      <c r="P134" s="26">
        <v>132</v>
      </c>
      <c r="Q134" s="27">
        <v>769</v>
      </c>
      <c r="S134">
        <f>DAY(Function3!B134)</f>
        <v>8</v>
      </c>
      <c r="T134">
        <f>MONTH(Function3!B134)</f>
        <v>10</v>
      </c>
      <c r="U134">
        <f t="shared" si="8"/>
        <v>2015</v>
      </c>
      <c r="V134" s="24">
        <f t="shared" si="9"/>
        <v>42280</v>
      </c>
      <c r="W134" s="24">
        <f t="shared" si="10"/>
        <v>42290</v>
      </c>
      <c r="X134" s="45">
        <f t="shared" ca="1" si="11"/>
        <v>7.1972602739726028</v>
      </c>
    </row>
    <row r="135" spans="1:24" x14ac:dyDescent="0.3">
      <c r="A135" s="28">
        <v>133</v>
      </c>
      <c r="B135" s="50">
        <v>42197</v>
      </c>
      <c r="C135" s="29">
        <v>2015</v>
      </c>
      <c r="D135" s="29" t="s">
        <v>25</v>
      </c>
      <c r="E135" s="29">
        <v>21</v>
      </c>
      <c r="F135" s="29" t="s">
        <v>92</v>
      </c>
      <c r="G135" s="29" t="s">
        <v>93</v>
      </c>
      <c r="H135" s="29" t="s">
        <v>100</v>
      </c>
      <c r="I135" s="29" t="s">
        <v>95</v>
      </c>
      <c r="J135" s="29" t="s">
        <v>106</v>
      </c>
      <c r="K135" s="29">
        <v>1</v>
      </c>
      <c r="L135" s="29">
        <v>825</v>
      </c>
      <c r="M135" s="29">
        <v>959</v>
      </c>
      <c r="N135" s="29">
        <v>825</v>
      </c>
      <c r="O135" s="29">
        <v>959</v>
      </c>
      <c r="P135" s="29">
        <v>133</v>
      </c>
      <c r="Q135" s="30">
        <v>959</v>
      </c>
      <c r="S135">
        <f>DAY(Function3!B135)</f>
        <v>12</v>
      </c>
      <c r="T135">
        <f>MONTH(Function3!B135)</f>
        <v>7</v>
      </c>
      <c r="U135">
        <f t="shared" si="8"/>
        <v>2015</v>
      </c>
      <c r="V135" s="24">
        <f t="shared" si="9"/>
        <v>42192</v>
      </c>
      <c r="W135" s="24">
        <f t="shared" si="10"/>
        <v>42202</v>
      </c>
      <c r="X135" s="45">
        <f t="shared" ca="1" si="11"/>
        <v>7.4383561643835616</v>
      </c>
    </row>
    <row r="136" spans="1:24" x14ac:dyDescent="0.3">
      <c r="A136" s="25">
        <v>134</v>
      </c>
      <c r="B136" s="49">
        <v>42217</v>
      </c>
      <c r="C136" s="26">
        <v>2015</v>
      </c>
      <c r="D136" s="26" t="s">
        <v>26</v>
      </c>
      <c r="E136" s="26">
        <v>21</v>
      </c>
      <c r="F136" s="26" t="s">
        <v>92</v>
      </c>
      <c r="G136" s="26" t="s">
        <v>93</v>
      </c>
      <c r="H136" s="26" t="s">
        <v>100</v>
      </c>
      <c r="I136" s="26" t="s">
        <v>95</v>
      </c>
      <c r="J136" s="26" t="s">
        <v>106</v>
      </c>
      <c r="K136" s="26">
        <v>3</v>
      </c>
      <c r="L136" s="26">
        <v>128.33000000000001</v>
      </c>
      <c r="M136" s="26">
        <v>141.66666699999999</v>
      </c>
      <c r="N136" s="26">
        <v>385</v>
      </c>
      <c r="O136" s="26">
        <v>425</v>
      </c>
      <c r="P136" s="26">
        <v>134</v>
      </c>
      <c r="Q136" s="27">
        <v>425</v>
      </c>
      <c r="S136">
        <f>DAY(Function3!B136)</f>
        <v>1</v>
      </c>
      <c r="T136">
        <f>MONTH(Function3!B136)</f>
        <v>8</v>
      </c>
      <c r="U136">
        <f t="shared" si="8"/>
        <v>2015</v>
      </c>
      <c r="V136" s="24">
        <f t="shared" si="9"/>
        <v>42212</v>
      </c>
      <c r="W136" s="24">
        <f t="shared" si="10"/>
        <v>42222</v>
      </c>
      <c r="X136" s="45">
        <f t="shared" ca="1" si="11"/>
        <v>7.3835616438356162</v>
      </c>
    </row>
    <row r="137" spans="1:24" x14ac:dyDescent="0.3">
      <c r="A137" s="28">
        <v>135</v>
      </c>
      <c r="B137" s="50">
        <v>42298</v>
      </c>
      <c r="C137" s="29">
        <v>2015</v>
      </c>
      <c r="D137" s="29" t="s">
        <v>28</v>
      </c>
      <c r="E137" s="29">
        <v>21</v>
      </c>
      <c r="F137" s="29" t="s">
        <v>92</v>
      </c>
      <c r="G137" s="29" t="s">
        <v>93</v>
      </c>
      <c r="H137" s="29" t="s">
        <v>100</v>
      </c>
      <c r="I137" s="29" t="s">
        <v>95</v>
      </c>
      <c r="J137" s="29" t="s">
        <v>106</v>
      </c>
      <c r="K137" s="29">
        <v>3</v>
      </c>
      <c r="L137" s="29">
        <v>238.33</v>
      </c>
      <c r="M137" s="29">
        <v>268</v>
      </c>
      <c r="N137" s="29">
        <v>715</v>
      </c>
      <c r="O137" s="29">
        <v>804</v>
      </c>
      <c r="P137" s="29">
        <v>135</v>
      </c>
      <c r="Q137" s="30">
        <v>804</v>
      </c>
      <c r="S137">
        <f>DAY(Function3!B137)</f>
        <v>21</v>
      </c>
      <c r="T137">
        <f>MONTH(Function3!B137)</f>
        <v>10</v>
      </c>
      <c r="U137">
        <f t="shared" si="8"/>
        <v>2015</v>
      </c>
      <c r="V137" s="24">
        <f t="shared" si="9"/>
        <v>42293</v>
      </c>
      <c r="W137" s="24">
        <f t="shared" si="10"/>
        <v>42303</v>
      </c>
      <c r="X137" s="45">
        <f t="shared" ca="1" si="11"/>
        <v>7.161643835616438</v>
      </c>
    </row>
    <row r="138" spans="1:24" x14ac:dyDescent="0.3">
      <c r="A138" s="25">
        <v>136</v>
      </c>
      <c r="B138" s="49">
        <v>42355</v>
      </c>
      <c r="C138" s="26">
        <v>2015</v>
      </c>
      <c r="D138" s="26" t="s">
        <v>30</v>
      </c>
      <c r="E138" s="26">
        <v>21</v>
      </c>
      <c r="F138" s="26" t="s">
        <v>92</v>
      </c>
      <c r="G138" s="26" t="s">
        <v>93</v>
      </c>
      <c r="H138" s="26" t="s">
        <v>100</v>
      </c>
      <c r="I138" s="26" t="s">
        <v>95</v>
      </c>
      <c r="J138" s="26" t="s">
        <v>106</v>
      </c>
      <c r="K138" s="26">
        <v>2</v>
      </c>
      <c r="L138" s="26">
        <v>302.5</v>
      </c>
      <c r="M138" s="26">
        <v>337.5</v>
      </c>
      <c r="N138" s="26">
        <v>605</v>
      </c>
      <c r="O138" s="26">
        <v>675</v>
      </c>
      <c r="P138" s="26">
        <v>136</v>
      </c>
      <c r="Q138" s="27">
        <v>675</v>
      </c>
      <c r="S138">
        <f>DAY(Function3!B138)</f>
        <v>17</v>
      </c>
      <c r="T138">
        <f>MONTH(Function3!B138)</f>
        <v>12</v>
      </c>
      <c r="U138">
        <f t="shared" si="8"/>
        <v>2015</v>
      </c>
      <c r="V138" s="24">
        <f t="shared" si="9"/>
        <v>42350</v>
      </c>
      <c r="W138" s="24">
        <f t="shared" si="10"/>
        <v>42360</v>
      </c>
      <c r="X138" s="45">
        <f t="shared" ca="1" si="11"/>
        <v>7.0054794520547947</v>
      </c>
    </row>
    <row r="139" spans="1:24" x14ac:dyDescent="0.3">
      <c r="A139" s="28">
        <v>137</v>
      </c>
      <c r="B139" s="50">
        <v>42464</v>
      </c>
      <c r="C139" s="29">
        <v>2016</v>
      </c>
      <c r="D139" s="29" t="s">
        <v>22</v>
      </c>
      <c r="E139" s="29">
        <v>23</v>
      </c>
      <c r="F139" s="29" t="s">
        <v>102</v>
      </c>
      <c r="G139" s="29" t="s">
        <v>93</v>
      </c>
      <c r="H139" s="29" t="s">
        <v>100</v>
      </c>
      <c r="I139" s="29" t="s">
        <v>103</v>
      </c>
      <c r="J139" s="29" t="s">
        <v>104</v>
      </c>
      <c r="K139" s="29">
        <v>1</v>
      </c>
      <c r="L139" s="29">
        <v>769</v>
      </c>
      <c r="M139" s="29">
        <v>815</v>
      </c>
      <c r="N139" s="29">
        <v>769</v>
      </c>
      <c r="O139" s="29">
        <v>815</v>
      </c>
      <c r="P139" s="29">
        <v>137</v>
      </c>
      <c r="Q139" s="30">
        <v>815</v>
      </c>
      <c r="S139">
        <f>DAY(Function3!B139)</f>
        <v>4</v>
      </c>
      <c r="T139">
        <f>MONTH(Function3!B139)</f>
        <v>4</v>
      </c>
      <c r="U139">
        <f t="shared" si="8"/>
        <v>2016</v>
      </c>
      <c r="V139" s="24">
        <f t="shared" si="9"/>
        <v>42459</v>
      </c>
      <c r="W139" s="24">
        <f t="shared" si="10"/>
        <v>42469</v>
      </c>
      <c r="X139" s="45">
        <f t="shared" ca="1" si="11"/>
        <v>6.7068493150684931</v>
      </c>
    </row>
    <row r="140" spans="1:24" x14ac:dyDescent="0.3">
      <c r="A140" s="25">
        <v>138</v>
      </c>
      <c r="B140" s="49">
        <v>42096</v>
      </c>
      <c r="C140" s="26">
        <v>2015</v>
      </c>
      <c r="D140" s="26" t="s">
        <v>22</v>
      </c>
      <c r="E140" s="26">
        <v>23</v>
      </c>
      <c r="F140" s="26" t="s">
        <v>102</v>
      </c>
      <c r="G140" s="26" t="s">
        <v>93</v>
      </c>
      <c r="H140" s="26" t="s">
        <v>100</v>
      </c>
      <c r="I140" s="26" t="s">
        <v>103</v>
      </c>
      <c r="J140" s="26" t="s">
        <v>104</v>
      </c>
      <c r="K140" s="26">
        <v>3</v>
      </c>
      <c r="L140" s="26">
        <v>683</v>
      </c>
      <c r="M140" s="26">
        <v>602.66666699999996</v>
      </c>
      <c r="N140" s="26">
        <v>2049</v>
      </c>
      <c r="O140" s="26">
        <v>1808</v>
      </c>
      <c r="P140" s="26">
        <v>138</v>
      </c>
      <c r="Q140" s="27">
        <v>1808</v>
      </c>
      <c r="S140">
        <f>DAY(Function3!B140)</f>
        <v>2</v>
      </c>
      <c r="T140">
        <f>MONTH(Function3!B140)</f>
        <v>4</v>
      </c>
      <c r="U140">
        <f t="shared" si="8"/>
        <v>2015</v>
      </c>
      <c r="V140" s="24">
        <f t="shared" si="9"/>
        <v>42091</v>
      </c>
      <c r="W140" s="24">
        <f t="shared" si="10"/>
        <v>42101</v>
      </c>
      <c r="X140" s="45">
        <f t="shared" ca="1" si="11"/>
        <v>7.7150684931506852</v>
      </c>
    </row>
    <row r="141" spans="1:24" x14ac:dyDescent="0.3">
      <c r="A141" s="28">
        <v>139</v>
      </c>
      <c r="B141" s="50">
        <v>42238</v>
      </c>
      <c r="C141" s="29">
        <v>2015</v>
      </c>
      <c r="D141" s="29" t="s">
        <v>26</v>
      </c>
      <c r="E141" s="29">
        <v>23</v>
      </c>
      <c r="F141" s="29" t="s">
        <v>102</v>
      </c>
      <c r="G141" s="29" t="s">
        <v>93</v>
      </c>
      <c r="H141" s="29" t="s">
        <v>100</v>
      </c>
      <c r="I141" s="29" t="s">
        <v>103</v>
      </c>
      <c r="J141" s="29" t="s">
        <v>104</v>
      </c>
      <c r="K141" s="29">
        <v>1</v>
      </c>
      <c r="L141" s="29">
        <v>2295</v>
      </c>
      <c r="M141" s="29">
        <v>2297</v>
      </c>
      <c r="N141" s="29">
        <v>2295</v>
      </c>
      <c r="O141" s="29">
        <v>2297</v>
      </c>
      <c r="P141" s="29">
        <v>139</v>
      </c>
      <c r="Q141" s="30">
        <v>2297</v>
      </c>
      <c r="S141">
        <f>DAY(Function3!B141)</f>
        <v>22</v>
      </c>
      <c r="T141">
        <f>MONTH(Function3!B141)</f>
        <v>8</v>
      </c>
      <c r="U141">
        <f t="shared" si="8"/>
        <v>2015</v>
      </c>
      <c r="V141" s="24">
        <f t="shared" si="9"/>
        <v>42233</v>
      </c>
      <c r="W141" s="24">
        <f t="shared" si="10"/>
        <v>42243</v>
      </c>
      <c r="X141" s="45">
        <f t="shared" ca="1" si="11"/>
        <v>7.3260273972602743</v>
      </c>
    </row>
    <row r="142" spans="1:24" x14ac:dyDescent="0.3">
      <c r="A142" s="25">
        <v>140</v>
      </c>
      <c r="B142" s="49">
        <v>42241</v>
      </c>
      <c r="C142" s="26">
        <v>2015</v>
      </c>
      <c r="D142" s="26" t="s">
        <v>26</v>
      </c>
      <c r="E142" s="26">
        <v>23</v>
      </c>
      <c r="F142" s="26" t="s">
        <v>102</v>
      </c>
      <c r="G142" s="26" t="s">
        <v>93</v>
      </c>
      <c r="H142" s="26" t="s">
        <v>100</v>
      </c>
      <c r="I142" s="26" t="s">
        <v>103</v>
      </c>
      <c r="J142" s="26" t="s">
        <v>104</v>
      </c>
      <c r="K142" s="26">
        <v>3</v>
      </c>
      <c r="L142" s="26">
        <v>773.33</v>
      </c>
      <c r="M142" s="26">
        <v>682</v>
      </c>
      <c r="N142" s="26">
        <v>2320</v>
      </c>
      <c r="O142" s="26">
        <v>2046</v>
      </c>
      <c r="P142" s="26">
        <v>140</v>
      </c>
      <c r="Q142" s="27">
        <v>2046</v>
      </c>
      <c r="S142">
        <f>DAY(Function3!B142)</f>
        <v>25</v>
      </c>
      <c r="T142">
        <f>MONTH(Function3!B142)</f>
        <v>8</v>
      </c>
      <c r="U142">
        <f t="shared" si="8"/>
        <v>2015</v>
      </c>
      <c r="V142" s="24">
        <f t="shared" si="9"/>
        <v>42236</v>
      </c>
      <c r="W142" s="24">
        <f t="shared" si="10"/>
        <v>42246</v>
      </c>
      <c r="X142" s="45">
        <f t="shared" ca="1" si="11"/>
        <v>7.3178082191780822</v>
      </c>
    </row>
    <row r="143" spans="1:24" x14ac:dyDescent="0.3">
      <c r="A143" s="28">
        <v>141</v>
      </c>
      <c r="B143" s="50">
        <v>42503</v>
      </c>
      <c r="C143" s="29">
        <v>2016</v>
      </c>
      <c r="D143" s="29" t="s">
        <v>23</v>
      </c>
      <c r="E143" s="29">
        <v>24</v>
      </c>
      <c r="F143" s="29" t="s">
        <v>92</v>
      </c>
      <c r="G143" s="29" t="s">
        <v>93</v>
      </c>
      <c r="H143" s="29" t="s">
        <v>100</v>
      </c>
      <c r="I143" s="29" t="s">
        <v>97</v>
      </c>
      <c r="J143" s="29" t="s">
        <v>114</v>
      </c>
      <c r="K143" s="29">
        <v>1</v>
      </c>
      <c r="L143" s="29">
        <v>191</v>
      </c>
      <c r="M143" s="29">
        <v>237</v>
      </c>
      <c r="N143" s="29">
        <v>191</v>
      </c>
      <c r="O143" s="29">
        <v>237</v>
      </c>
      <c r="P143" s="29">
        <v>141</v>
      </c>
      <c r="Q143" s="30">
        <v>237</v>
      </c>
      <c r="S143">
        <f>DAY(Function3!B143)</f>
        <v>13</v>
      </c>
      <c r="T143">
        <f>MONTH(Function3!B143)</f>
        <v>5</v>
      </c>
      <c r="U143">
        <f t="shared" si="8"/>
        <v>2016</v>
      </c>
      <c r="V143" s="24">
        <f t="shared" si="9"/>
        <v>42498</v>
      </c>
      <c r="W143" s="24">
        <f t="shared" si="10"/>
        <v>42508</v>
      </c>
      <c r="X143" s="45">
        <f t="shared" ca="1" si="11"/>
        <v>6.6</v>
      </c>
    </row>
    <row r="144" spans="1:24" x14ac:dyDescent="0.3">
      <c r="A144" s="25">
        <v>142</v>
      </c>
      <c r="B144" s="49">
        <v>42286</v>
      </c>
      <c r="C144" s="26">
        <v>2015</v>
      </c>
      <c r="D144" s="26" t="s">
        <v>28</v>
      </c>
      <c r="E144" s="26">
        <v>24</v>
      </c>
      <c r="F144" s="26" t="s">
        <v>92</v>
      </c>
      <c r="G144" s="26" t="s">
        <v>93</v>
      </c>
      <c r="H144" s="26" t="s">
        <v>100</v>
      </c>
      <c r="I144" s="26" t="s">
        <v>97</v>
      </c>
      <c r="J144" s="26" t="s">
        <v>114</v>
      </c>
      <c r="K144" s="26">
        <v>2</v>
      </c>
      <c r="L144" s="26">
        <v>32</v>
      </c>
      <c r="M144" s="26">
        <v>29</v>
      </c>
      <c r="N144" s="26">
        <v>64</v>
      </c>
      <c r="O144" s="26">
        <v>58</v>
      </c>
      <c r="P144" s="26">
        <v>142</v>
      </c>
      <c r="Q144" s="27">
        <v>58</v>
      </c>
      <c r="S144">
        <f>DAY(Function3!B144)</f>
        <v>9</v>
      </c>
      <c r="T144">
        <f>MONTH(Function3!B144)</f>
        <v>10</v>
      </c>
      <c r="U144">
        <f t="shared" si="8"/>
        <v>2015</v>
      </c>
      <c r="V144" s="24">
        <f t="shared" si="9"/>
        <v>42281</v>
      </c>
      <c r="W144" s="24">
        <f t="shared" si="10"/>
        <v>42291</v>
      </c>
      <c r="X144" s="45">
        <f t="shared" ca="1" si="11"/>
        <v>7.1945205479452055</v>
      </c>
    </row>
    <row r="145" spans="1:24" x14ac:dyDescent="0.3">
      <c r="A145" s="28">
        <v>143</v>
      </c>
      <c r="B145" s="50">
        <v>42334</v>
      </c>
      <c r="C145" s="29">
        <v>2015</v>
      </c>
      <c r="D145" s="29" t="s">
        <v>29</v>
      </c>
      <c r="E145" s="29">
        <v>24</v>
      </c>
      <c r="F145" s="29" t="s">
        <v>92</v>
      </c>
      <c r="G145" s="29" t="s">
        <v>93</v>
      </c>
      <c r="H145" s="29" t="s">
        <v>100</v>
      </c>
      <c r="I145" s="29" t="s">
        <v>97</v>
      </c>
      <c r="J145" s="29" t="s">
        <v>114</v>
      </c>
      <c r="K145" s="29">
        <v>3</v>
      </c>
      <c r="L145" s="29">
        <v>508</v>
      </c>
      <c r="M145" s="29">
        <v>575</v>
      </c>
      <c r="N145" s="29">
        <v>1524</v>
      </c>
      <c r="O145" s="29">
        <v>1725</v>
      </c>
      <c r="P145" s="29">
        <v>143</v>
      </c>
      <c r="Q145" s="30">
        <v>1725</v>
      </c>
      <c r="S145">
        <f>DAY(Function3!B145)</f>
        <v>26</v>
      </c>
      <c r="T145">
        <f>MONTH(Function3!B145)</f>
        <v>11</v>
      </c>
      <c r="U145">
        <f t="shared" si="8"/>
        <v>2015</v>
      </c>
      <c r="V145" s="24">
        <f t="shared" si="9"/>
        <v>42329</v>
      </c>
      <c r="W145" s="24">
        <f t="shared" si="10"/>
        <v>42339</v>
      </c>
      <c r="X145" s="45">
        <f t="shared" ca="1" si="11"/>
        <v>7.0630136986301366</v>
      </c>
    </row>
    <row r="146" spans="1:24" x14ac:dyDescent="0.3">
      <c r="A146" s="25">
        <v>144</v>
      </c>
      <c r="B146" s="49">
        <v>42476</v>
      </c>
      <c r="C146" s="26">
        <v>2016</v>
      </c>
      <c r="D146" s="26" t="s">
        <v>22</v>
      </c>
      <c r="E146" s="26">
        <v>25</v>
      </c>
      <c r="F146" s="26" t="s">
        <v>92</v>
      </c>
      <c r="G146" s="26" t="s">
        <v>93</v>
      </c>
      <c r="H146" s="26" t="s">
        <v>94</v>
      </c>
      <c r="I146" s="26" t="s">
        <v>97</v>
      </c>
      <c r="J146" s="26" t="s">
        <v>110</v>
      </c>
      <c r="K146" s="26">
        <v>1</v>
      </c>
      <c r="L146" s="26">
        <v>207</v>
      </c>
      <c r="M146" s="26">
        <v>265</v>
      </c>
      <c r="N146" s="26">
        <v>207</v>
      </c>
      <c r="O146" s="26">
        <v>265</v>
      </c>
      <c r="P146" s="26">
        <v>144</v>
      </c>
      <c r="Q146" s="27">
        <v>265</v>
      </c>
      <c r="S146">
        <f>DAY(Function3!B146)</f>
        <v>16</v>
      </c>
      <c r="T146">
        <f>MONTH(Function3!B146)</f>
        <v>4</v>
      </c>
      <c r="U146">
        <f t="shared" si="8"/>
        <v>2016</v>
      </c>
      <c r="V146" s="24">
        <f t="shared" si="9"/>
        <v>42471</v>
      </c>
      <c r="W146" s="24">
        <f t="shared" si="10"/>
        <v>42481</v>
      </c>
      <c r="X146" s="45">
        <f t="shared" ca="1" si="11"/>
        <v>6.6739726027397257</v>
      </c>
    </row>
    <row r="147" spans="1:24" x14ac:dyDescent="0.3">
      <c r="A147" s="28">
        <v>145</v>
      </c>
      <c r="B147" s="50">
        <v>42456</v>
      </c>
      <c r="C147" s="29">
        <v>2016</v>
      </c>
      <c r="D147" s="29" t="s">
        <v>21</v>
      </c>
      <c r="E147" s="29">
        <v>30</v>
      </c>
      <c r="F147" s="29" t="s">
        <v>102</v>
      </c>
      <c r="G147" s="29" t="s">
        <v>93</v>
      </c>
      <c r="H147" s="29" t="s">
        <v>100</v>
      </c>
      <c r="I147" s="29" t="s">
        <v>95</v>
      </c>
      <c r="J147" s="29" t="s">
        <v>106</v>
      </c>
      <c r="K147" s="29">
        <v>1</v>
      </c>
      <c r="L147" s="29">
        <v>330</v>
      </c>
      <c r="M147" s="29">
        <v>413</v>
      </c>
      <c r="N147" s="29">
        <v>330</v>
      </c>
      <c r="O147" s="29">
        <v>413</v>
      </c>
      <c r="P147" s="29">
        <v>145</v>
      </c>
      <c r="Q147" s="30">
        <v>413</v>
      </c>
      <c r="S147">
        <f>DAY(Function3!B147)</f>
        <v>27</v>
      </c>
      <c r="T147">
        <f>MONTH(Function3!B147)</f>
        <v>3</v>
      </c>
      <c r="U147">
        <f t="shared" si="8"/>
        <v>2016</v>
      </c>
      <c r="V147" s="24">
        <f t="shared" si="9"/>
        <v>42451</v>
      </c>
      <c r="W147" s="24">
        <f t="shared" si="10"/>
        <v>42461</v>
      </c>
      <c r="X147" s="45">
        <f t="shared" ca="1" si="11"/>
        <v>6.7287671232876711</v>
      </c>
    </row>
    <row r="148" spans="1:24" x14ac:dyDescent="0.3">
      <c r="A148" s="25">
        <v>146</v>
      </c>
      <c r="B148" s="49">
        <v>42205</v>
      </c>
      <c r="C148" s="26">
        <v>2015</v>
      </c>
      <c r="D148" s="26" t="s">
        <v>25</v>
      </c>
      <c r="E148" s="26">
        <v>30</v>
      </c>
      <c r="F148" s="26" t="s">
        <v>102</v>
      </c>
      <c r="G148" s="26" t="s">
        <v>93</v>
      </c>
      <c r="H148" s="26" t="s">
        <v>100</v>
      </c>
      <c r="I148" s="26" t="s">
        <v>95</v>
      </c>
      <c r="J148" s="26" t="s">
        <v>106</v>
      </c>
      <c r="K148" s="26">
        <v>2</v>
      </c>
      <c r="L148" s="26">
        <v>82.5</v>
      </c>
      <c r="M148" s="26">
        <v>88.5</v>
      </c>
      <c r="N148" s="26">
        <v>165</v>
      </c>
      <c r="O148" s="26">
        <v>177</v>
      </c>
      <c r="P148" s="26">
        <v>146</v>
      </c>
      <c r="Q148" s="27">
        <v>177</v>
      </c>
      <c r="S148">
        <f>DAY(Function3!B148)</f>
        <v>20</v>
      </c>
      <c r="T148">
        <f>MONTH(Function3!B148)</f>
        <v>7</v>
      </c>
      <c r="U148">
        <f t="shared" si="8"/>
        <v>2015</v>
      </c>
      <c r="V148" s="24">
        <f t="shared" si="9"/>
        <v>42200</v>
      </c>
      <c r="W148" s="24">
        <f t="shared" si="10"/>
        <v>42210</v>
      </c>
      <c r="X148" s="45">
        <f t="shared" ca="1" si="11"/>
        <v>7.4164383561643836</v>
      </c>
    </row>
    <row r="149" spans="1:24" x14ac:dyDescent="0.3">
      <c r="A149" s="28">
        <v>147</v>
      </c>
      <c r="B149" s="50">
        <v>42313</v>
      </c>
      <c r="C149" s="29">
        <v>2015</v>
      </c>
      <c r="D149" s="29" t="s">
        <v>29</v>
      </c>
      <c r="E149" s="29">
        <v>30</v>
      </c>
      <c r="F149" s="29" t="s">
        <v>102</v>
      </c>
      <c r="G149" s="29" t="s">
        <v>93</v>
      </c>
      <c r="H149" s="29" t="s">
        <v>100</v>
      </c>
      <c r="I149" s="29" t="s">
        <v>95</v>
      </c>
      <c r="J149" s="29" t="s">
        <v>106</v>
      </c>
      <c r="K149" s="29">
        <v>2</v>
      </c>
      <c r="L149" s="29">
        <v>55</v>
      </c>
      <c r="M149" s="29">
        <v>63.5</v>
      </c>
      <c r="N149" s="29">
        <v>110</v>
      </c>
      <c r="O149" s="29">
        <v>127</v>
      </c>
      <c r="P149" s="29">
        <v>147</v>
      </c>
      <c r="Q149" s="30">
        <v>127</v>
      </c>
      <c r="S149">
        <f>DAY(Function3!B149)</f>
        <v>5</v>
      </c>
      <c r="T149">
        <f>MONTH(Function3!B149)</f>
        <v>11</v>
      </c>
      <c r="U149">
        <f t="shared" si="8"/>
        <v>2015</v>
      </c>
      <c r="V149" s="24">
        <f t="shared" si="9"/>
        <v>42308</v>
      </c>
      <c r="W149" s="24">
        <f t="shared" si="10"/>
        <v>42318</v>
      </c>
      <c r="X149" s="45">
        <f t="shared" ca="1" si="11"/>
        <v>7.1205479452054794</v>
      </c>
    </row>
    <row r="150" spans="1:24" x14ac:dyDescent="0.3">
      <c r="A150" s="25">
        <v>148</v>
      </c>
      <c r="B150" s="49">
        <v>42457</v>
      </c>
      <c r="C150" s="26">
        <v>2016</v>
      </c>
      <c r="D150" s="26" t="s">
        <v>21</v>
      </c>
      <c r="E150" s="26">
        <v>55</v>
      </c>
      <c r="F150" s="26" t="s">
        <v>92</v>
      </c>
      <c r="G150" s="26" t="s">
        <v>93</v>
      </c>
      <c r="H150" s="26" t="s">
        <v>100</v>
      </c>
      <c r="I150" s="26" t="s">
        <v>97</v>
      </c>
      <c r="J150" s="26" t="s">
        <v>98</v>
      </c>
      <c r="K150" s="26">
        <v>2</v>
      </c>
      <c r="L150" s="26">
        <v>343</v>
      </c>
      <c r="M150" s="26">
        <v>359</v>
      </c>
      <c r="N150" s="26">
        <v>686</v>
      </c>
      <c r="O150" s="26">
        <v>718</v>
      </c>
      <c r="P150" s="26">
        <v>148</v>
      </c>
      <c r="Q150" s="27">
        <v>718</v>
      </c>
      <c r="S150">
        <f>DAY(Function3!B150)</f>
        <v>28</v>
      </c>
      <c r="T150">
        <f>MONTH(Function3!B150)</f>
        <v>3</v>
      </c>
      <c r="U150">
        <f t="shared" si="8"/>
        <v>2016</v>
      </c>
      <c r="V150" s="24">
        <f t="shared" si="9"/>
        <v>42452</v>
      </c>
      <c r="W150" s="24">
        <f t="shared" si="10"/>
        <v>42462</v>
      </c>
      <c r="X150" s="45">
        <f t="shared" ca="1" si="11"/>
        <v>6.7260273972602738</v>
      </c>
    </row>
    <row r="151" spans="1:24" x14ac:dyDescent="0.3">
      <c r="A151" s="28">
        <v>149</v>
      </c>
      <c r="B151" s="50">
        <v>42374</v>
      </c>
      <c r="C151" s="29">
        <v>2016</v>
      </c>
      <c r="D151" s="29" t="s">
        <v>19</v>
      </c>
      <c r="E151" s="29">
        <v>53</v>
      </c>
      <c r="F151" s="29" t="s">
        <v>92</v>
      </c>
      <c r="G151" s="29" t="s">
        <v>93</v>
      </c>
      <c r="H151" s="29" t="s">
        <v>94</v>
      </c>
      <c r="I151" s="29" t="s">
        <v>95</v>
      </c>
      <c r="J151" s="29" t="s">
        <v>96</v>
      </c>
      <c r="K151" s="29">
        <v>1</v>
      </c>
      <c r="L151" s="29">
        <v>210</v>
      </c>
      <c r="M151" s="29">
        <v>271</v>
      </c>
      <c r="N151" s="29">
        <v>210</v>
      </c>
      <c r="O151" s="29">
        <v>271</v>
      </c>
      <c r="P151" s="29">
        <v>149</v>
      </c>
      <c r="Q151" s="30">
        <v>271</v>
      </c>
      <c r="S151">
        <f>DAY(Function3!B151)</f>
        <v>5</v>
      </c>
      <c r="T151">
        <f>MONTH(Function3!B151)</f>
        <v>1</v>
      </c>
      <c r="U151">
        <f t="shared" si="8"/>
        <v>2016</v>
      </c>
      <c r="V151" s="24">
        <f t="shared" si="9"/>
        <v>42369</v>
      </c>
      <c r="W151" s="24">
        <f t="shared" si="10"/>
        <v>42379</v>
      </c>
      <c r="X151" s="45">
        <f t="shared" ca="1" si="11"/>
        <v>6.9534246575342467</v>
      </c>
    </row>
    <row r="152" spans="1:24" x14ac:dyDescent="0.3">
      <c r="A152" s="25">
        <v>150</v>
      </c>
      <c r="B152" s="49">
        <v>42407</v>
      </c>
      <c r="C152" s="26">
        <v>2016</v>
      </c>
      <c r="D152" s="26" t="s">
        <v>20</v>
      </c>
      <c r="E152" s="26">
        <v>53</v>
      </c>
      <c r="F152" s="26" t="s">
        <v>92</v>
      </c>
      <c r="G152" s="26" t="s">
        <v>93</v>
      </c>
      <c r="H152" s="26" t="s">
        <v>94</v>
      </c>
      <c r="I152" s="26" t="s">
        <v>95</v>
      </c>
      <c r="J152" s="26" t="s">
        <v>96</v>
      </c>
      <c r="K152" s="26">
        <v>2</v>
      </c>
      <c r="L152" s="26">
        <v>35</v>
      </c>
      <c r="M152" s="26">
        <v>45.5</v>
      </c>
      <c r="N152" s="26">
        <v>70</v>
      </c>
      <c r="O152" s="26">
        <v>91</v>
      </c>
      <c r="P152" s="26">
        <v>150</v>
      </c>
      <c r="Q152" s="27">
        <v>91</v>
      </c>
      <c r="S152">
        <f>DAY(Function3!B152)</f>
        <v>7</v>
      </c>
      <c r="T152">
        <f>MONTH(Function3!B152)</f>
        <v>2</v>
      </c>
      <c r="U152">
        <f t="shared" si="8"/>
        <v>2016</v>
      </c>
      <c r="V152" s="24">
        <f t="shared" si="9"/>
        <v>42402</v>
      </c>
      <c r="W152" s="24">
        <f t="shared" si="10"/>
        <v>42412</v>
      </c>
      <c r="X152" s="45">
        <f t="shared" ca="1" si="11"/>
        <v>6.8630136986301373</v>
      </c>
    </row>
    <row r="153" spans="1:24" x14ac:dyDescent="0.3">
      <c r="A153" s="28">
        <v>151</v>
      </c>
      <c r="B153" s="50">
        <v>42407</v>
      </c>
      <c r="C153" s="29">
        <v>2016</v>
      </c>
      <c r="D153" s="29" t="s">
        <v>20</v>
      </c>
      <c r="E153" s="29">
        <v>53</v>
      </c>
      <c r="F153" s="29" t="s">
        <v>92</v>
      </c>
      <c r="G153" s="29" t="s">
        <v>93</v>
      </c>
      <c r="H153" s="29" t="s">
        <v>94</v>
      </c>
      <c r="I153" s="29" t="s">
        <v>95</v>
      </c>
      <c r="J153" s="29" t="s">
        <v>96</v>
      </c>
      <c r="K153" s="29">
        <v>2</v>
      </c>
      <c r="L153" s="29">
        <v>20</v>
      </c>
      <c r="M153" s="29">
        <v>23.5</v>
      </c>
      <c r="N153" s="29">
        <v>40</v>
      </c>
      <c r="O153" s="29">
        <v>47</v>
      </c>
      <c r="P153" s="29">
        <v>151</v>
      </c>
      <c r="Q153" s="30">
        <v>47</v>
      </c>
      <c r="S153">
        <f>DAY(Function3!B153)</f>
        <v>7</v>
      </c>
      <c r="T153">
        <f>MONTH(Function3!B153)</f>
        <v>2</v>
      </c>
      <c r="U153">
        <f t="shared" si="8"/>
        <v>2016</v>
      </c>
      <c r="V153" s="24">
        <f t="shared" si="9"/>
        <v>42402</v>
      </c>
      <c r="W153" s="24">
        <f t="shared" si="10"/>
        <v>42412</v>
      </c>
      <c r="X153" s="45">
        <f t="shared" ca="1" si="11"/>
        <v>6.8630136986301373</v>
      </c>
    </row>
    <row r="154" spans="1:24" x14ac:dyDescent="0.3">
      <c r="A154" s="25">
        <v>152</v>
      </c>
      <c r="B154" s="49">
        <v>42430</v>
      </c>
      <c r="C154" s="26">
        <v>2016</v>
      </c>
      <c r="D154" s="26" t="s">
        <v>21</v>
      </c>
      <c r="E154" s="26">
        <v>53</v>
      </c>
      <c r="F154" s="26" t="s">
        <v>92</v>
      </c>
      <c r="G154" s="26" t="s">
        <v>93</v>
      </c>
      <c r="H154" s="26" t="s">
        <v>94</v>
      </c>
      <c r="I154" s="26" t="s">
        <v>95</v>
      </c>
      <c r="J154" s="26" t="s">
        <v>96</v>
      </c>
      <c r="K154" s="26">
        <v>3</v>
      </c>
      <c r="L154" s="26">
        <v>20</v>
      </c>
      <c r="M154" s="26">
        <v>22</v>
      </c>
      <c r="N154" s="26">
        <v>60</v>
      </c>
      <c r="O154" s="26">
        <v>66</v>
      </c>
      <c r="P154" s="26">
        <v>152</v>
      </c>
      <c r="Q154" s="27">
        <v>66</v>
      </c>
      <c r="S154">
        <f>DAY(Function3!B154)</f>
        <v>1</v>
      </c>
      <c r="T154">
        <f>MONTH(Function3!B154)</f>
        <v>3</v>
      </c>
      <c r="U154">
        <f t="shared" si="8"/>
        <v>2016</v>
      </c>
      <c r="V154" s="24">
        <f t="shared" si="9"/>
        <v>42425</v>
      </c>
      <c r="W154" s="24">
        <f t="shared" si="10"/>
        <v>42435</v>
      </c>
      <c r="X154" s="45">
        <f t="shared" ca="1" si="11"/>
        <v>6.8</v>
      </c>
    </row>
    <row r="155" spans="1:24" x14ac:dyDescent="0.3">
      <c r="A155" s="28">
        <v>153</v>
      </c>
      <c r="B155" s="50">
        <v>42430</v>
      </c>
      <c r="C155" s="29">
        <v>2016</v>
      </c>
      <c r="D155" s="29" t="s">
        <v>21</v>
      </c>
      <c r="E155" s="29">
        <v>53</v>
      </c>
      <c r="F155" s="29" t="s">
        <v>92</v>
      </c>
      <c r="G155" s="29" t="s">
        <v>93</v>
      </c>
      <c r="H155" s="29" t="s">
        <v>94</v>
      </c>
      <c r="I155" s="29" t="s">
        <v>95</v>
      </c>
      <c r="J155" s="29" t="s">
        <v>96</v>
      </c>
      <c r="K155" s="29">
        <v>2</v>
      </c>
      <c r="L155" s="29">
        <v>385</v>
      </c>
      <c r="M155" s="29">
        <v>495.5</v>
      </c>
      <c r="N155" s="29">
        <v>770</v>
      </c>
      <c r="O155" s="29">
        <v>991</v>
      </c>
      <c r="P155" s="29">
        <v>153</v>
      </c>
      <c r="Q155" s="30">
        <v>991</v>
      </c>
      <c r="S155">
        <f>DAY(Function3!B155)</f>
        <v>1</v>
      </c>
      <c r="T155">
        <f>MONTH(Function3!B155)</f>
        <v>3</v>
      </c>
      <c r="U155">
        <f t="shared" si="8"/>
        <v>2016</v>
      </c>
      <c r="V155" s="24">
        <f t="shared" si="9"/>
        <v>42425</v>
      </c>
      <c r="W155" s="24">
        <f t="shared" si="10"/>
        <v>42435</v>
      </c>
      <c r="X155" s="45">
        <f t="shared" ca="1" si="11"/>
        <v>6.8</v>
      </c>
    </row>
    <row r="156" spans="1:24" x14ac:dyDescent="0.3">
      <c r="A156" s="25">
        <v>154</v>
      </c>
      <c r="B156" s="49">
        <v>42430</v>
      </c>
      <c r="C156" s="26">
        <v>2016</v>
      </c>
      <c r="D156" s="26" t="s">
        <v>21</v>
      </c>
      <c r="E156" s="26">
        <v>53</v>
      </c>
      <c r="F156" s="26" t="s">
        <v>92</v>
      </c>
      <c r="G156" s="26" t="s">
        <v>93</v>
      </c>
      <c r="H156" s="26" t="s">
        <v>94</v>
      </c>
      <c r="I156" s="26" t="s">
        <v>95</v>
      </c>
      <c r="J156" s="26" t="s">
        <v>96</v>
      </c>
      <c r="K156" s="26">
        <v>3</v>
      </c>
      <c r="L156" s="26">
        <v>5.33</v>
      </c>
      <c r="M156" s="26">
        <v>7.6666670000000003</v>
      </c>
      <c r="N156" s="26">
        <v>16</v>
      </c>
      <c r="O156" s="26">
        <v>23</v>
      </c>
      <c r="P156" s="26">
        <v>154</v>
      </c>
      <c r="Q156" s="27">
        <v>23</v>
      </c>
      <c r="S156">
        <f>DAY(Function3!B156)</f>
        <v>1</v>
      </c>
      <c r="T156">
        <f>MONTH(Function3!B156)</f>
        <v>3</v>
      </c>
      <c r="U156">
        <f t="shared" si="8"/>
        <v>2016</v>
      </c>
      <c r="V156" s="24">
        <f t="shared" si="9"/>
        <v>42425</v>
      </c>
      <c r="W156" s="24">
        <f t="shared" si="10"/>
        <v>42435</v>
      </c>
      <c r="X156" s="45">
        <f t="shared" ca="1" si="11"/>
        <v>6.8</v>
      </c>
    </row>
    <row r="157" spans="1:24" x14ac:dyDescent="0.3">
      <c r="A157" s="28">
        <v>155</v>
      </c>
      <c r="B157" s="50">
        <v>42559</v>
      </c>
      <c r="C157" s="29">
        <v>2016</v>
      </c>
      <c r="D157" s="29" t="s">
        <v>25</v>
      </c>
      <c r="E157" s="29">
        <v>53</v>
      </c>
      <c r="F157" s="29" t="s">
        <v>92</v>
      </c>
      <c r="G157" s="29" t="s">
        <v>93</v>
      </c>
      <c r="H157" s="29" t="s">
        <v>94</v>
      </c>
      <c r="I157" s="29" t="s">
        <v>95</v>
      </c>
      <c r="J157" s="29" t="s">
        <v>96</v>
      </c>
      <c r="K157" s="29">
        <v>2</v>
      </c>
      <c r="L157" s="29">
        <v>58</v>
      </c>
      <c r="M157" s="29">
        <v>65</v>
      </c>
      <c r="N157" s="29">
        <v>116</v>
      </c>
      <c r="O157" s="29">
        <v>130</v>
      </c>
      <c r="P157" s="29">
        <v>155</v>
      </c>
      <c r="Q157" s="30">
        <v>130</v>
      </c>
      <c r="S157">
        <f>DAY(Function3!B157)</f>
        <v>8</v>
      </c>
      <c r="T157">
        <f>MONTH(Function3!B157)</f>
        <v>7</v>
      </c>
      <c r="U157">
        <f t="shared" si="8"/>
        <v>2016</v>
      </c>
      <c r="V157" s="24">
        <f t="shared" si="9"/>
        <v>42554</v>
      </c>
      <c r="W157" s="24">
        <f t="shared" si="10"/>
        <v>42564</v>
      </c>
      <c r="X157" s="45">
        <f t="shared" ca="1" si="11"/>
        <v>6.4465753424657537</v>
      </c>
    </row>
    <row r="158" spans="1:24" x14ac:dyDescent="0.3">
      <c r="A158" s="25">
        <v>156</v>
      </c>
      <c r="B158" s="49">
        <v>42559</v>
      </c>
      <c r="C158" s="26">
        <v>2016</v>
      </c>
      <c r="D158" s="26" t="s">
        <v>25</v>
      </c>
      <c r="E158" s="26">
        <v>53</v>
      </c>
      <c r="F158" s="26" t="s">
        <v>92</v>
      </c>
      <c r="G158" s="26" t="s">
        <v>93</v>
      </c>
      <c r="H158" s="26" t="s">
        <v>94</v>
      </c>
      <c r="I158" s="26" t="s">
        <v>95</v>
      </c>
      <c r="J158" s="26" t="s">
        <v>99</v>
      </c>
      <c r="K158" s="26">
        <v>2</v>
      </c>
      <c r="L158" s="26">
        <v>455</v>
      </c>
      <c r="M158" s="26">
        <v>578</v>
      </c>
      <c r="N158" s="26">
        <v>910</v>
      </c>
      <c r="O158" s="26">
        <v>1156</v>
      </c>
      <c r="P158" s="26">
        <v>156</v>
      </c>
      <c r="Q158" s="27">
        <v>1156</v>
      </c>
      <c r="S158">
        <f>DAY(Function3!B158)</f>
        <v>8</v>
      </c>
      <c r="T158">
        <f>MONTH(Function3!B158)</f>
        <v>7</v>
      </c>
      <c r="U158">
        <f t="shared" si="8"/>
        <v>2016</v>
      </c>
      <c r="V158" s="24">
        <f t="shared" si="9"/>
        <v>42554</v>
      </c>
      <c r="W158" s="24">
        <f t="shared" si="10"/>
        <v>42564</v>
      </c>
      <c r="X158" s="45">
        <f t="shared" ca="1" si="11"/>
        <v>6.4465753424657537</v>
      </c>
    </row>
    <row r="159" spans="1:24" x14ac:dyDescent="0.3">
      <c r="A159" s="28">
        <v>157</v>
      </c>
      <c r="B159" s="50">
        <v>42571</v>
      </c>
      <c r="C159" s="29">
        <v>2016</v>
      </c>
      <c r="D159" s="29" t="s">
        <v>25</v>
      </c>
      <c r="E159" s="29">
        <v>53</v>
      </c>
      <c r="F159" s="29" t="s">
        <v>92</v>
      </c>
      <c r="G159" s="29" t="s">
        <v>93</v>
      </c>
      <c r="H159" s="29" t="s">
        <v>94</v>
      </c>
      <c r="I159" s="29" t="s">
        <v>95</v>
      </c>
      <c r="J159" s="29" t="s">
        <v>96</v>
      </c>
      <c r="K159" s="29">
        <v>2</v>
      </c>
      <c r="L159" s="29">
        <v>30</v>
      </c>
      <c r="M159" s="29">
        <v>36</v>
      </c>
      <c r="N159" s="29">
        <v>60</v>
      </c>
      <c r="O159" s="29">
        <v>72</v>
      </c>
      <c r="P159" s="29">
        <v>157</v>
      </c>
      <c r="Q159" s="30">
        <v>72</v>
      </c>
      <c r="S159">
        <f>DAY(Function3!B159)</f>
        <v>20</v>
      </c>
      <c r="T159">
        <f>MONTH(Function3!B159)</f>
        <v>7</v>
      </c>
      <c r="U159">
        <f t="shared" si="8"/>
        <v>2016</v>
      </c>
      <c r="V159" s="24">
        <f t="shared" si="9"/>
        <v>42566</v>
      </c>
      <c r="W159" s="24">
        <f t="shared" si="10"/>
        <v>42576</v>
      </c>
      <c r="X159" s="45">
        <f t="shared" ca="1" si="11"/>
        <v>6.4136986301369863</v>
      </c>
    </row>
    <row r="160" spans="1:24" x14ac:dyDescent="0.3">
      <c r="A160" s="25">
        <v>158</v>
      </c>
      <c r="B160" s="49">
        <v>42571</v>
      </c>
      <c r="C160" s="26">
        <v>2016</v>
      </c>
      <c r="D160" s="26" t="s">
        <v>25</v>
      </c>
      <c r="E160" s="26">
        <v>53</v>
      </c>
      <c r="F160" s="26" t="s">
        <v>92</v>
      </c>
      <c r="G160" s="26" t="s">
        <v>93</v>
      </c>
      <c r="H160" s="26" t="s">
        <v>94</v>
      </c>
      <c r="I160" s="26" t="s">
        <v>95</v>
      </c>
      <c r="J160" s="26" t="s">
        <v>96</v>
      </c>
      <c r="K160" s="26">
        <v>3</v>
      </c>
      <c r="L160" s="26">
        <v>12.33</v>
      </c>
      <c r="M160" s="26">
        <v>15.666667</v>
      </c>
      <c r="N160" s="26">
        <v>37</v>
      </c>
      <c r="O160" s="26">
        <v>47</v>
      </c>
      <c r="P160" s="26">
        <v>158</v>
      </c>
      <c r="Q160" s="27">
        <v>47</v>
      </c>
      <c r="S160">
        <f>DAY(Function3!B160)</f>
        <v>20</v>
      </c>
      <c r="T160">
        <f>MONTH(Function3!B160)</f>
        <v>7</v>
      </c>
      <c r="U160">
        <f t="shared" si="8"/>
        <v>2016</v>
      </c>
      <c r="V160" s="24">
        <f t="shared" si="9"/>
        <v>42566</v>
      </c>
      <c r="W160" s="24">
        <f t="shared" si="10"/>
        <v>42576</v>
      </c>
      <c r="X160" s="45">
        <f t="shared" ca="1" si="11"/>
        <v>6.4136986301369863</v>
      </c>
    </row>
    <row r="161" spans="1:24" x14ac:dyDescent="0.3">
      <c r="A161" s="28">
        <v>159</v>
      </c>
      <c r="B161" s="50">
        <v>42260</v>
      </c>
      <c r="C161" s="29">
        <v>2015</v>
      </c>
      <c r="D161" s="29" t="s">
        <v>27</v>
      </c>
      <c r="E161" s="29">
        <v>53</v>
      </c>
      <c r="F161" s="29" t="s">
        <v>92</v>
      </c>
      <c r="G161" s="29" t="s">
        <v>93</v>
      </c>
      <c r="H161" s="29" t="s">
        <v>94</v>
      </c>
      <c r="I161" s="29" t="s">
        <v>95</v>
      </c>
      <c r="J161" s="29" t="s">
        <v>96</v>
      </c>
      <c r="K161" s="29">
        <v>1</v>
      </c>
      <c r="L161" s="29">
        <v>420</v>
      </c>
      <c r="M161" s="29">
        <v>442</v>
      </c>
      <c r="N161" s="29">
        <v>420</v>
      </c>
      <c r="O161" s="29">
        <v>442</v>
      </c>
      <c r="P161" s="29">
        <v>159</v>
      </c>
      <c r="Q161" s="30">
        <v>442</v>
      </c>
      <c r="S161">
        <f>DAY(Function3!B161)</f>
        <v>13</v>
      </c>
      <c r="T161">
        <f>MONTH(Function3!B161)</f>
        <v>9</v>
      </c>
      <c r="U161">
        <f t="shared" si="8"/>
        <v>2015</v>
      </c>
      <c r="V161" s="24">
        <f t="shared" si="9"/>
        <v>42255</v>
      </c>
      <c r="W161" s="24">
        <f t="shared" si="10"/>
        <v>42265</v>
      </c>
      <c r="X161" s="45">
        <f t="shared" ca="1" si="11"/>
        <v>7.2657534246575342</v>
      </c>
    </row>
    <row r="162" spans="1:24" x14ac:dyDescent="0.3">
      <c r="A162" s="25">
        <v>160</v>
      </c>
      <c r="B162" s="49">
        <v>42282</v>
      </c>
      <c r="C162" s="26">
        <v>2015</v>
      </c>
      <c r="D162" s="26" t="s">
        <v>28</v>
      </c>
      <c r="E162" s="26">
        <v>53</v>
      </c>
      <c r="F162" s="26" t="s">
        <v>92</v>
      </c>
      <c r="G162" s="26" t="s">
        <v>93</v>
      </c>
      <c r="H162" s="26" t="s">
        <v>94</v>
      </c>
      <c r="I162" s="26" t="s">
        <v>95</v>
      </c>
      <c r="J162" s="26" t="s">
        <v>96</v>
      </c>
      <c r="K162" s="26">
        <v>1</v>
      </c>
      <c r="L162" s="26">
        <v>52</v>
      </c>
      <c r="M162" s="26">
        <v>59</v>
      </c>
      <c r="N162" s="26">
        <v>52</v>
      </c>
      <c r="O162" s="26">
        <v>59</v>
      </c>
      <c r="P162" s="26">
        <v>160</v>
      </c>
      <c r="Q162" s="27">
        <v>59</v>
      </c>
      <c r="S162">
        <f>DAY(Function3!B162)</f>
        <v>5</v>
      </c>
      <c r="T162">
        <f>MONTH(Function3!B162)</f>
        <v>10</v>
      </c>
      <c r="U162">
        <f t="shared" si="8"/>
        <v>2015</v>
      </c>
      <c r="V162" s="24">
        <f t="shared" si="9"/>
        <v>42277</v>
      </c>
      <c r="W162" s="24">
        <f t="shared" si="10"/>
        <v>42287</v>
      </c>
      <c r="X162" s="45">
        <f t="shared" ca="1" si="11"/>
        <v>7.2054794520547949</v>
      </c>
    </row>
    <row r="163" spans="1:24" x14ac:dyDescent="0.3">
      <c r="A163" s="28">
        <v>161</v>
      </c>
      <c r="B163" s="50">
        <v>42411</v>
      </c>
      <c r="C163" s="29">
        <v>2016</v>
      </c>
      <c r="D163" s="29" t="s">
        <v>20</v>
      </c>
      <c r="E163" s="29">
        <v>53</v>
      </c>
      <c r="F163" s="29" t="s">
        <v>92</v>
      </c>
      <c r="G163" s="29" t="s">
        <v>93</v>
      </c>
      <c r="H163" s="29" t="s">
        <v>100</v>
      </c>
      <c r="I163" s="29" t="s">
        <v>95</v>
      </c>
      <c r="J163" s="29" t="s">
        <v>96</v>
      </c>
      <c r="K163" s="29">
        <v>3</v>
      </c>
      <c r="L163" s="29">
        <v>35</v>
      </c>
      <c r="M163" s="29">
        <v>42.333333000000003</v>
      </c>
      <c r="N163" s="29">
        <v>105</v>
      </c>
      <c r="O163" s="29">
        <v>127</v>
      </c>
      <c r="P163" s="29">
        <v>161</v>
      </c>
      <c r="Q163" s="30">
        <v>127</v>
      </c>
      <c r="S163">
        <f>DAY(Function3!B163)</f>
        <v>11</v>
      </c>
      <c r="T163">
        <f>MONTH(Function3!B163)</f>
        <v>2</v>
      </c>
      <c r="U163">
        <f t="shared" si="8"/>
        <v>2016</v>
      </c>
      <c r="V163" s="24">
        <f t="shared" si="9"/>
        <v>42406</v>
      </c>
      <c r="W163" s="24">
        <f t="shared" si="10"/>
        <v>42416</v>
      </c>
      <c r="X163" s="45">
        <f t="shared" ca="1" si="11"/>
        <v>6.8520547945205479</v>
      </c>
    </row>
    <row r="164" spans="1:24" x14ac:dyDescent="0.3">
      <c r="A164" s="25">
        <v>162</v>
      </c>
      <c r="B164" s="49">
        <v>42411</v>
      </c>
      <c r="C164" s="26">
        <v>2016</v>
      </c>
      <c r="D164" s="26" t="s">
        <v>20</v>
      </c>
      <c r="E164" s="26">
        <v>53</v>
      </c>
      <c r="F164" s="26" t="s">
        <v>92</v>
      </c>
      <c r="G164" s="26" t="s">
        <v>93</v>
      </c>
      <c r="H164" s="26" t="s">
        <v>100</v>
      </c>
      <c r="I164" s="26" t="s">
        <v>95</v>
      </c>
      <c r="J164" s="26" t="s">
        <v>96</v>
      </c>
      <c r="K164" s="26">
        <v>1</v>
      </c>
      <c r="L164" s="26">
        <v>35</v>
      </c>
      <c r="M164" s="26">
        <v>42</v>
      </c>
      <c r="N164" s="26">
        <v>35</v>
      </c>
      <c r="O164" s="26">
        <v>42</v>
      </c>
      <c r="P164" s="26">
        <v>162</v>
      </c>
      <c r="Q164" s="27">
        <v>42</v>
      </c>
      <c r="S164">
        <f>DAY(Function3!B164)</f>
        <v>11</v>
      </c>
      <c r="T164">
        <f>MONTH(Function3!B164)</f>
        <v>2</v>
      </c>
      <c r="U164">
        <f t="shared" si="8"/>
        <v>2016</v>
      </c>
      <c r="V164" s="24">
        <f t="shared" si="9"/>
        <v>42406</v>
      </c>
      <c r="W164" s="24">
        <f t="shared" si="10"/>
        <v>42416</v>
      </c>
      <c r="X164" s="45">
        <f t="shared" ca="1" si="11"/>
        <v>6.8520547945205479</v>
      </c>
    </row>
    <row r="165" spans="1:24" x14ac:dyDescent="0.3">
      <c r="A165" s="28">
        <v>163</v>
      </c>
      <c r="B165" s="50">
        <v>42471</v>
      </c>
      <c r="C165" s="29">
        <v>2016</v>
      </c>
      <c r="D165" s="29" t="s">
        <v>22</v>
      </c>
      <c r="E165" s="29">
        <v>53</v>
      </c>
      <c r="F165" s="29" t="s">
        <v>92</v>
      </c>
      <c r="G165" s="29" t="s">
        <v>93</v>
      </c>
      <c r="H165" s="29" t="s">
        <v>100</v>
      </c>
      <c r="I165" s="29" t="s">
        <v>95</v>
      </c>
      <c r="J165" s="29" t="s">
        <v>96</v>
      </c>
      <c r="K165" s="29">
        <v>2</v>
      </c>
      <c r="L165" s="29">
        <v>18</v>
      </c>
      <c r="M165" s="29">
        <v>24</v>
      </c>
      <c r="N165" s="29">
        <v>36</v>
      </c>
      <c r="O165" s="29">
        <v>48</v>
      </c>
      <c r="P165" s="29">
        <v>163</v>
      </c>
      <c r="Q165" s="30">
        <v>48</v>
      </c>
      <c r="S165">
        <f>DAY(Function3!B165)</f>
        <v>11</v>
      </c>
      <c r="T165">
        <f>MONTH(Function3!B165)</f>
        <v>4</v>
      </c>
      <c r="U165">
        <f t="shared" si="8"/>
        <v>2016</v>
      </c>
      <c r="V165" s="24">
        <f t="shared" si="9"/>
        <v>42466</v>
      </c>
      <c r="W165" s="24">
        <f t="shared" si="10"/>
        <v>42476</v>
      </c>
      <c r="X165" s="45">
        <f t="shared" ca="1" si="11"/>
        <v>6.6876712328767125</v>
      </c>
    </row>
    <row r="166" spans="1:24" x14ac:dyDescent="0.3">
      <c r="A166" s="25">
        <v>164</v>
      </c>
      <c r="B166" s="49">
        <v>42471</v>
      </c>
      <c r="C166" s="26">
        <v>2016</v>
      </c>
      <c r="D166" s="26" t="s">
        <v>22</v>
      </c>
      <c r="E166" s="26">
        <v>53</v>
      </c>
      <c r="F166" s="26" t="s">
        <v>92</v>
      </c>
      <c r="G166" s="26" t="s">
        <v>93</v>
      </c>
      <c r="H166" s="26" t="s">
        <v>100</v>
      </c>
      <c r="I166" s="26" t="s">
        <v>95</v>
      </c>
      <c r="J166" s="26" t="s">
        <v>96</v>
      </c>
      <c r="K166" s="26">
        <v>2</v>
      </c>
      <c r="L166" s="26">
        <v>32</v>
      </c>
      <c r="M166" s="26">
        <v>41</v>
      </c>
      <c r="N166" s="26">
        <v>64</v>
      </c>
      <c r="O166" s="26">
        <v>82</v>
      </c>
      <c r="P166" s="26">
        <v>164</v>
      </c>
      <c r="Q166" s="27">
        <v>82</v>
      </c>
      <c r="S166">
        <f>DAY(Function3!B166)</f>
        <v>11</v>
      </c>
      <c r="T166">
        <f>MONTH(Function3!B166)</f>
        <v>4</v>
      </c>
      <c r="U166">
        <f t="shared" si="8"/>
        <v>2016</v>
      </c>
      <c r="V166" s="24">
        <f t="shared" si="9"/>
        <v>42466</v>
      </c>
      <c r="W166" s="24">
        <f t="shared" si="10"/>
        <v>42476</v>
      </c>
      <c r="X166" s="45">
        <f t="shared" ca="1" si="11"/>
        <v>6.6876712328767125</v>
      </c>
    </row>
    <row r="167" spans="1:24" x14ac:dyDescent="0.3">
      <c r="A167" s="28">
        <v>165</v>
      </c>
      <c r="B167" s="50">
        <v>42478</v>
      </c>
      <c r="C167" s="29">
        <v>2016</v>
      </c>
      <c r="D167" s="29" t="s">
        <v>22</v>
      </c>
      <c r="E167" s="29">
        <v>53</v>
      </c>
      <c r="F167" s="29" t="s">
        <v>92</v>
      </c>
      <c r="G167" s="29" t="s">
        <v>93</v>
      </c>
      <c r="H167" s="29" t="s">
        <v>100</v>
      </c>
      <c r="I167" s="29" t="s">
        <v>95</v>
      </c>
      <c r="J167" s="29" t="s">
        <v>96</v>
      </c>
      <c r="K167" s="29">
        <v>2</v>
      </c>
      <c r="L167" s="29">
        <v>40</v>
      </c>
      <c r="M167" s="29">
        <v>47.5</v>
      </c>
      <c r="N167" s="29">
        <v>80</v>
      </c>
      <c r="O167" s="29">
        <v>95</v>
      </c>
      <c r="P167" s="29">
        <v>165</v>
      </c>
      <c r="Q167" s="30">
        <v>95</v>
      </c>
      <c r="S167">
        <f>DAY(Function3!B167)</f>
        <v>18</v>
      </c>
      <c r="T167">
        <f>MONTH(Function3!B167)</f>
        <v>4</v>
      </c>
      <c r="U167">
        <f t="shared" si="8"/>
        <v>2016</v>
      </c>
      <c r="V167" s="24">
        <f t="shared" si="9"/>
        <v>42473</v>
      </c>
      <c r="W167" s="24">
        <f t="shared" si="10"/>
        <v>42483</v>
      </c>
      <c r="X167" s="45">
        <f t="shared" ca="1" si="11"/>
        <v>6.6684931506849319</v>
      </c>
    </row>
    <row r="168" spans="1:24" x14ac:dyDescent="0.3">
      <c r="A168" s="25">
        <v>166</v>
      </c>
      <c r="B168" s="49">
        <v>42478</v>
      </c>
      <c r="C168" s="26">
        <v>2016</v>
      </c>
      <c r="D168" s="26" t="s">
        <v>22</v>
      </c>
      <c r="E168" s="26">
        <v>53</v>
      </c>
      <c r="F168" s="26" t="s">
        <v>92</v>
      </c>
      <c r="G168" s="26" t="s">
        <v>93</v>
      </c>
      <c r="H168" s="26" t="s">
        <v>100</v>
      </c>
      <c r="I168" s="26" t="s">
        <v>95</v>
      </c>
      <c r="J168" s="26" t="s">
        <v>96</v>
      </c>
      <c r="K168" s="26">
        <v>3</v>
      </c>
      <c r="L168" s="26">
        <v>290</v>
      </c>
      <c r="M168" s="26">
        <v>340</v>
      </c>
      <c r="N168" s="26">
        <v>870</v>
      </c>
      <c r="O168" s="26">
        <v>1020</v>
      </c>
      <c r="P168" s="26">
        <v>166</v>
      </c>
      <c r="Q168" s="27">
        <v>1020</v>
      </c>
      <c r="S168">
        <f>DAY(Function3!B168)</f>
        <v>18</v>
      </c>
      <c r="T168">
        <f>MONTH(Function3!B168)</f>
        <v>4</v>
      </c>
      <c r="U168">
        <f t="shared" si="8"/>
        <v>2016</v>
      </c>
      <c r="V168" s="24">
        <f t="shared" si="9"/>
        <v>42473</v>
      </c>
      <c r="W168" s="24">
        <f t="shared" si="10"/>
        <v>42483</v>
      </c>
      <c r="X168" s="45">
        <f t="shared" ca="1" si="11"/>
        <v>6.6684931506849319</v>
      </c>
    </row>
    <row r="169" spans="1:24" x14ac:dyDescent="0.3">
      <c r="A169" s="28">
        <v>167</v>
      </c>
      <c r="B169" s="50">
        <v>42480</v>
      </c>
      <c r="C169" s="29">
        <v>2016</v>
      </c>
      <c r="D169" s="29" t="s">
        <v>22</v>
      </c>
      <c r="E169" s="29">
        <v>53</v>
      </c>
      <c r="F169" s="29" t="s">
        <v>92</v>
      </c>
      <c r="G169" s="29" t="s">
        <v>93</v>
      </c>
      <c r="H169" s="29" t="s">
        <v>100</v>
      </c>
      <c r="I169" s="29" t="s">
        <v>95</v>
      </c>
      <c r="J169" s="29" t="s">
        <v>96</v>
      </c>
      <c r="K169" s="29">
        <v>1</v>
      </c>
      <c r="L169" s="29">
        <v>20</v>
      </c>
      <c r="M169" s="29">
        <v>28</v>
      </c>
      <c r="N169" s="29">
        <v>20</v>
      </c>
      <c r="O169" s="29">
        <v>28</v>
      </c>
      <c r="P169" s="29">
        <v>167</v>
      </c>
      <c r="Q169" s="30">
        <v>28</v>
      </c>
      <c r="S169">
        <f>DAY(Function3!B169)</f>
        <v>20</v>
      </c>
      <c r="T169">
        <f>MONTH(Function3!B169)</f>
        <v>4</v>
      </c>
      <c r="U169">
        <f t="shared" si="8"/>
        <v>2016</v>
      </c>
      <c r="V169" s="24">
        <f t="shared" si="9"/>
        <v>42475</v>
      </c>
      <c r="W169" s="24">
        <f t="shared" si="10"/>
        <v>42485</v>
      </c>
      <c r="X169" s="45">
        <f t="shared" ca="1" si="11"/>
        <v>6.6630136986301371</v>
      </c>
    </row>
    <row r="170" spans="1:24" x14ac:dyDescent="0.3">
      <c r="A170" s="25">
        <v>168</v>
      </c>
      <c r="B170" s="49">
        <v>42486</v>
      </c>
      <c r="C170" s="26">
        <v>2016</v>
      </c>
      <c r="D170" s="26" t="s">
        <v>22</v>
      </c>
      <c r="E170" s="26">
        <v>53</v>
      </c>
      <c r="F170" s="26" t="s">
        <v>92</v>
      </c>
      <c r="G170" s="26" t="s">
        <v>93</v>
      </c>
      <c r="H170" s="26" t="s">
        <v>100</v>
      </c>
      <c r="I170" s="26" t="s">
        <v>95</v>
      </c>
      <c r="J170" s="26" t="s">
        <v>96</v>
      </c>
      <c r="K170" s="26">
        <v>2</v>
      </c>
      <c r="L170" s="26">
        <v>8</v>
      </c>
      <c r="M170" s="26">
        <v>9</v>
      </c>
      <c r="N170" s="26">
        <v>16</v>
      </c>
      <c r="O170" s="26">
        <v>18</v>
      </c>
      <c r="P170" s="26">
        <v>168</v>
      </c>
      <c r="Q170" s="27">
        <v>18</v>
      </c>
      <c r="S170">
        <f>DAY(Function3!B170)</f>
        <v>26</v>
      </c>
      <c r="T170">
        <f>MONTH(Function3!B170)</f>
        <v>4</v>
      </c>
      <c r="U170">
        <f t="shared" si="8"/>
        <v>2016</v>
      </c>
      <c r="V170" s="24">
        <f t="shared" si="9"/>
        <v>42481</v>
      </c>
      <c r="W170" s="24">
        <f t="shared" si="10"/>
        <v>42491</v>
      </c>
      <c r="X170" s="45">
        <f t="shared" ca="1" si="11"/>
        <v>6.646575342465753</v>
      </c>
    </row>
    <row r="171" spans="1:24" x14ac:dyDescent="0.3">
      <c r="A171" s="28">
        <v>169</v>
      </c>
      <c r="B171" s="50">
        <v>42494</v>
      </c>
      <c r="C171" s="29">
        <v>2016</v>
      </c>
      <c r="D171" s="29" t="s">
        <v>23</v>
      </c>
      <c r="E171" s="29">
        <v>53</v>
      </c>
      <c r="F171" s="29" t="s">
        <v>92</v>
      </c>
      <c r="G171" s="29" t="s">
        <v>93</v>
      </c>
      <c r="H171" s="29" t="s">
        <v>100</v>
      </c>
      <c r="I171" s="29" t="s">
        <v>95</v>
      </c>
      <c r="J171" s="29" t="s">
        <v>96</v>
      </c>
      <c r="K171" s="29">
        <v>2</v>
      </c>
      <c r="L171" s="29">
        <v>42.5</v>
      </c>
      <c r="M171" s="29">
        <v>53.5</v>
      </c>
      <c r="N171" s="29">
        <v>85</v>
      </c>
      <c r="O171" s="29">
        <v>107</v>
      </c>
      <c r="P171" s="29">
        <v>169</v>
      </c>
      <c r="Q171" s="30">
        <v>107</v>
      </c>
      <c r="S171">
        <f>DAY(Function3!B171)</f>
        <v>4</v>
      </c>
      <c r="T171">
        <f>MONTH(Function3!B171)</f>
        <v>5</v>
      </c>
      <c r="U171">
        <f t="shared" si="8"/>
        <v>2016</v>
      </c>
      <c r="V171" s="24">
        <f t="shared" si="9"/>
        <v>42489</v>
      </c>
      <c r="W171" s="24">
        <f t="shared" si="10"/>
        <v>42499</v>
      </c>
      <c r="X171" s="45">
        <f t="shared" ca="1" si="11"/>
        <v>6.624657534246575</v>
      </c>
    </row>
    <row r="172" spans="1:24" x14ac:dyDescent="0.3">
      <c r="A172" s="25">
        <v>170</v>
      </c>
      <c r="B172" s="49">
        <v>42494</v>
      </c>
      <c r="C172" s="26">
        <v>2016</v>
      </c>
      <c r="D172" s="26" t="s">
        <v>23</v>
      </c>
      <c r="E172" s="26">
        <v>53</v>
      </c>
      <c r="F172" s="26" t="s">
        <v>92</v>
      </c>
      <c r="G172" s="26" t="s">
        <v>93</v>
      </c>
      <c r="H172" s="26" t="s">
        <v>100</v>
      </c>
      <c r="I172" s="26" t="s">
        <v>95</v>
      </c>
      <c r="J172" s="26" t="s">
        <v>96</v>
      </c>
      <c r="K172" s="26">
        <v>3</v>
      </c>
      <c r="L172" s="26">
        <v>175</v>
      </c>
      <c r="M172" s="26">
        <v>208</v>
      </c>
      <c r="N172" s="26">
        <v>525</v>
      </c>
      <c r="O172" s="26">
        <v>624</v>
      </c>
      <c r="P172" s="26">
        <v>170</v>
      </c>
      <c r="Q172" s="27">
        <v>624</v>
      </c>
      <c r="S172">
        <f>DAY(Function3!B172)</f>
        <v>4</v>
      </c>
      <c r="T172">
        <f>MONTH(Function3!B172)</f>
        <v>5</v>
      </c>
      <c r="U172">
        <f t="shared" si="8"/>
        <v>2016</v>
      </c>
      <c r="V172" s="24">
        <f t="shared" si="9"/>
        <v>42489</v>
      </c>
      <c r="W172" s="24">
        <f t="shared" si="10"/>
        <v>42499</v>
      </c>
      <c r="X172" s="45">
        <f t="shared" ca="1" si="11"/>
        <v>6.624657534246575</v>
      </c>
    </row>
    <row r="173" spans="1:24" x14ac:dyDescent="0.3">
      <c r="A173" s="28">
        <v>171</v>
      </c>
      <c r="B173" s="50">
        <v>42519</v>
      </c>
      <c r="C173" s="29">
        <v>2016</v>
      </c>
      <c r="D173" s="29" t="s">
        <v>23</v>
      </c>
      <c r="E173" s="29">
        <v>53</v>
      </c>
      <c r="F173" s="29" t="s">
        <v>92</v>
      </c>
      <c r="G173" s="29" t="s">
        <v>93</v>
      </c>
      <c r="H173" s="29" t="s">
        <v>100</v>
      </c>
      <c r="I173" s="29" t="s">
        <v>95</v>
      </c>
      <c r="J173" s="29" t="s">
        <v>96</v>
      </c>
      <c r="K173" s="29">
        <v>1</v>
      </c>
      <c r="L173" s="29">
        <v>315</v>
      </c>
      <c r="M173" s="29">
        <v>390</v>
      </c>
      <c r="N173" s="29">
        <v>315</v>
      </c>
      <c r="O173" s="29">
        <v>390</v>
      </c>
      <c r="P173" s="29">
        <v>171</v>
      </c>
      <c r="Q173" s="30">
        <v>390</v>
      </c>
      <c r="S173">
        <f>DAY(Function3!B173)</f>
        <v>29</v>
      </c>
      <c r="T173">
        <f>MONTH(Function3!B173)</f>
        <v>5</v>
      </c>
      <c r="U173">
        <f t="shared" si="8"/>
        <v>2016</v>
      </c>
      <c r="V173" s="24">
        <f t="shared" si="9"/>
        <v>42514</v>
      </c>
      <c r="W173" s="24">
        <f t="shared" si="10"/>
        <v>42524</v>
      </c>
      <c r="X173" s="45">
        <f t="shared" ca="1" si="11"/>
        <v>6.5561643835616437</v>
      </c>
    </row>
    <row r="174" spans="1:24" x14ac:dyDescent="0.3">
      <c r="A174" s="25">
        <v>172</v>
      </c>
      <c r="B174" s="49">
        <v>42561</v>
      </c>
      <c r="C174" s="26">
        <v>2016</v>
      </c>
      <c r="D174" s="26" t="s">
        <v>25</v>
      </c>
      <c r="E174" s="26">
        <v>53</v>
      </c>
      <c r="F174" s="26" t="s">
        <v>92</v>
      </c>
      <c r="G174" s="26" t="s">
        <v>93</v>
      </c>
      <c r="H174" s="26" t="s">
        <v>100</v>
      </c>
      <c r="I174" s="26" t="s">
        <v>95</v>
      </c>
      <c r="J174" s="26" t="s">
        <v>96</v>
      </c>
      <c r="K174" s="26">
        <v>1</v>
      </c>
      <c r="L174" s="26">
        <v>455</v>
      </c>
      <c r="M174" s="26">
        <v>480</v>
      </c>
      <c r="N174" s="26">
        <v>455</v>
      </c>
      <c r="O174" s="26">
        <v>480</v>
      </c>
      <c r="P174" s="26">
        <v>172</v>
      </c>
      <c r="Q174" s="27">
        <v>480</v>
      </c>
      <c r="S174">
        <f>DAY(Function3!B174)</f>
        <v>10</v>
      </c>
      <c r="T174">
        <f>MONTH(Function3!B174)</f>
        <v>7</v>
      </c>
      <c r="U174">
        <f t="shared" si="8"/>
        <v>2016</v>
      </c>
      <c r="V174" s="24">
        <f t="shared" si="9"/>
        <v>42556</v>
      </c>
      <c r="W174" s="24">
        <f t="shared" si="10"/>
        <v>42566</v>
      </c>
      <c r="X174" s="45">
        <f t="shared" ca="1" si="11"/>
        <v>6.441095890410959</v>
      </c>
    </row>
    <row r="175" spans="1:24" x14ac:dyDescent="0.3">
      <c r="A175" s="28">
        <v>173</v>
      </c>
      <c r="B175" s="50">
        <v>42561</v>
      </c>
      <c r="C175" s="29">
        <v>2016</v>
      </c>
      <c r="D175" s="29" t="s">
        <v>25</v>
      </c>
      <c r="E175" s="29">
        <v>53</v>
      </c>
      <c r="F175" s="29" t="s">
        <v>92</v>
      </c>
      <c r="G175" s="29" t="s">
        <v>93</v>
      </c>
      <c r="H175" s="29" t="s">
        <v>100</v>
      </c>
      <c r="I175" s="29" t="s">
        <v>95</v>
      </c>
      <c r="J175" s="29" t="s">
        <v>96</v>
      </c>
      <c r="K175" s="29">
        <v>3</v>
      </c>
      <c r="L175" s="29">
        <v>5.33</v>
      </c>
      <c r="M175" s="29">
        <v>7</v>
      </c>
      <c r="N175" s="29">
        <v>16</v>
      </c>
      <c r="O175" s="29">
        <v>21</v>
      </c>
      <c r="P175" s="29">
        <v>173</v>
      </c>
      <c r="Q175" s="30">
        <v>21</v>
      </c>
      <c r="S175">
        <f>DAY(Function3!B175)</f>
        <v>10</v>
      </c>
      <c r="T175">
        <f>MONTH(Function3!B175)</f>
        <v>7</v>
      </c>
      <c r="U175">
        <f t="shared" si="8"/>
        <v>2016</v>
      </c>
      <c r="V175" s="24">
        <f t="shared" si="9"/>
        <v>42556</v>
      </c>
      <c r="W175" s="24">
        <f t="shared" si="10"/>
        <v>42566</v>
      </c>
      <c r="X175" s="45">
        <f t="shared" ca="1" si="11"/>
        <v>6.441095890410959</v>
      </c>
    </row>
    <row r="176" spans="1:24" x14ac:dyDescent="0.3">
      <c r="A176" s="25">
        <v>174</v>
      </c>
      <c r="B176" s="49">
        <v>42575</v>
      </c>
      <c r="C176" s="26">
        <v>2016</v>
      </c>
      <c r="D176" s="26" t="s">
        <v>25</v>
      </c>
      <c r="E176" s="26">
        <v>53</v>
      </c>
      <c r="F176" s="26" t="s">
        <v>92</v>
      </c>
      <c r="G176" s="26" t="s">
        <v>93</v>
      </c>
      <c r="H176" s="26" t="s">
        <v>100</v>
      </c>
      <c r="I176" s="26" t="s">
        <v>95</v>
      </c>
      <c r="J176" s="26" t="s">
        <v>96</v>
      </c>
      <c r="K176" s="26">
        <v>2</v>
      </c>
      <c r="L176" s="26">
        <v>6</v>
      </c>
      <c r="M176" s="26">
        <v>8</v>
      </c>
      <c r="N176" s="26">
        <v>12</v>
      </c>
      <c r="O176" s="26">
        <v>16</v>
      </c>
      <c r="P176" s="26">
        <v>174</v>
      </c>
      <c r="Q176" s="27">
        <v>16</v>
      </c>
      <c r="S176">
        <f>DAY(Function3!B176)</f>
        <v>24</v>
      </c>
      <c r="T176">
        <f>MONTH(Function3!B176)</f>
        <v>7</v>
      </c>
      <c r="U176">
        <f t="shared" si="8"/>
        <v>2016</v>
      </c>
      <c r="V176" s="24">
        <f t="shared" si="9"/>
        <v>42570</v>
      </c>
      <c r="W176" s="24">
        <f t="shared" si="10"/>
        <v>42580</v>
      </c>
      <c r="X176" s="45">
        <f t="shared" ca="1" si="11"/>
        <v>6.4027397260273968</v>
      </c>
    </row>
    <row r="177" spans="1:24" x14ac:dyDescent="0.3">
      <c r="A177" s="28">
        <v>175</v>
      </c>
      <c r="B177" s="50">
        <v>42575</v>
      </c>
      <c r="C177" s="29">
        <v>2016</v>
      </c>
      <c r="D177" s="29" t="s">
        <v>25</v>
      </c>
      <c r="E177" s="29">
        <v>53</v>
      </c>
      <c r="F177" s="29" t="s">
        <v>92</v>
      </c>
      <c r="G177" s="29" t="s">
        <v>93</v>
      </c>
      <c r="H177" s="29" t="s">
        <v>100</v>
      </c>
      <c r="I177" s="29" t="s">
        <v>95</v>
      </c>
      <c r="J177" s="29" t="s">
        <v>96</v>
      </c>
      <c r="K177" s="29">
        <v>1</v>
      </c>
      <c r="L177" s="29">
        <v>2</v>
      </c>
      <c r="M177" s="29">
        <v>3</v>
      </c>
      <c r="N177" s="29">
        <v>2</v>
      </c>
      <c r="O177" s="29">
        <v>3</v>
      </c>
      <c r="P177" s="29">
        <v>175</v>
      </c>
      <c r="Q177" s="30">
        <v>3</v>
      </c>
      <c r="S177">
        <f>DAY(Function3!B177)</f>
        <v>24</v>
      </c>
      <c r="T177">
        <f>MONTH(Function3!B177)</f>
        <v>7</v>
      </c>
      <c r="U177">
        <f t="shared" si="8"/>
        <v>2016</v>
      </c>
      <c r="V177" s="24">
        <f t="shared" si="9"/>
        <v>42570</v>
      </c>
      <c r="W177" s="24">
        <f t="shared" si="10"/>
        <v>42580</v>
      </c>
      <c r="X177" s="45">
        <f t="shared" ca="1" si="11"/>
        <v>6.4027397260273968</v>
      </c>
    </row>
    <row r="178" spans="1:24" x14ac:dyDescent="0.3">
      <c r="A178" s="25">
        <v>176</v>
      </c>
      <c r="B178" s="49">
        <v>42309</v>
      </c>
      <c r="C178" s="26">
        <v>2015</v>
      </c>
      <c r="D178" s="26" t="s">
        <v>29</v>
      </c>
      <c r="E178" s="26">
        <v>53</v>
      </c>
      <c r="F178" s="26" t="s">
        <v>92</v>
      </c>
      <c r="G178" s="26" t="s">
        <v>93</v>
      </c>
      <c r="H178" s="26" t="s">
        <v>100</v>
      </c>
      <c r="I178" s="26" t="s">
        <v>95</v>
      </c>
      <c r="J178" s="26" t="s">
        <v>96</v>
      </c>
      <c r="K178" s="26">
        <v>1</v>
      </c>
      <c r="L178" s="26">
        <v>32</v>
      </c>
      <c r="M178" s="26">
        <v>35</v>
      </c>
      <c r="N178" s="26">
        <v>32</v>
      </c>
      <c r="O178" s="26">
        <v>35</v>
      </c>
      <c r="P178" s="26">
        <v>176</v>
      </c>
      <c r="Q178" s="27">
        <v>35</v>
      </c>
      <c r="S178">
        <f>DAY(Function3!B178)</f>
        <v>1</v>
      </c>
      <c r="T178">
        <f>MONTH(Function3!B178)</f>
        <v>11</v>
      </c>
      <c r="U178">
        <f t="shared" si="8"/>
        <v>2015</v>
      </c>
      <c r="V178" s="24">
        <f t="shared" si="9"/>
        <v>42304</v>
      </c>
      <c r="W178" s="24">
        <f t="shared" si="10"/>
        <v>42314</v>
      </c>
      <c r="X178" s="45">
        <f t="shared" ca="1" si="11"/>
        <v>7.1315068493150688</v>
      </c>
    </row>
    <row r="179" spans="1:24" x14ac:dyDescent="0.3">
      <c r="A179" s="28">
        <v>177</v>
      </c>
      <c r="B179" s="50">
        <v>42309</v>
      </c>
      <c r="C179" s="29">
        <v>2015</v>
      </c>
      <c r="D179" s="29" t="s">
        <v>29</v>
      </c>
      <c r="E179" s="29">
        <v>53</v>
      </c>
      <c r="F179" s="29" t="s">
        <v>92</v>
      </c>
      <c r="G179" s="29" t="s">
        <v>93</v>
      </c>
      <c r="H179" s="29" t="s">
        <v>100</v>
      </c>
      <c r="I179" s="29" t="s">
        <v>95</v>
      </c>
      <c r="J179" s="29" t="s">
        <v>96</v>
      </c>
      <c r="K179" s="29">
        <v>3</v>
      </c>
      <c r="L179" s="29">
        <v>21.33</v>
      </c>
      <c r="M179" s="29">
        <v>24</v>
      </c>
      <c r="N179" s="29">
        <v>64</v>
      </c>
      <c r="O179" s="29">
        <v>72</v>
      </c>
      <c r="P179" s="29">
        <v>177</v>
      </c>
      <c r="Q179" s="30">
        <v>72</v>
      </c>
      <c r="S179">
        <f>DAY(Function3!B179)</f>
        <v>1</v>
      </c>
      <c r="T179">
        <f>MONTH(Function3!B179)</f>
        <v>11</v>
      </c>
      <c r="U179">
        <f t="shared" si="8"/>
        <v>2015</v>
      </c>
      <c r="V179" s="24">
        <f t="shared" si="9"/>
        <v>42304</v>
      </c>
      <c r="W179" s="24">
        <f t="shared" si="10"/>
        <v>42314</v>
      </c>
      <c r="X179" s="45">
        <f t="shared" ca="1" si="11"/>
        <v>7.1315068493150688</v>
      </c>
    </row>
    <row r="180" spans="1:24" x14ac:dyDescent="0.3">
      <c r="A180" s="25">
        <v>178</v>
      </c>
      <c r="B180" s="49">
        <v>42353</v>
      </c>
      <c r="C180" s="26">
        <v>2015</v>
      </c>
      <c r="D180" s="26" t="s">
        <v>30</v>
      </c>
      <c r="E180" s="26">
        <v>53</v>
      </c>
      <c r="F180" s="26" t="s">
        <v>92</v>
      </c>
      <c r="G180" s="26" t="s">
        <v>93</v>
      </c>
      <c r="H180" s="26" t="s">
        <v>100</v>
      </c>
      <c r="I180" s="26" t="s">
        <v>95</v>
      </c>
      <c r="J180" s="26" t="s">
        <v>96</v>
      </c>
      <c r="K180" s="26">
        <v>3</v>
      </c>
      <c r="L180" s="26">
        <v>338.33</v>
      </c>
      <c r="M180" s="26">
        <v>373.66666700000002</v>
      </c>
      <c r="N180" s="26">
        <v>1015</v>
      </c>
      <c r="O180" s="26">
        <v>1121</v>
      </c>
      <c r="P180" s="26">
        <v>178</v>
      </c>
      <c r="Q180" s="27">
        <v>1121</v>
      </c>
      <c r="S180">
        <f>DAY(Function3!B180)</f>
        <v>15</v>
      </c>
      <c r="T180">
        <f>MONTH(Function3!B180)</f>
        <v>12</v>
      </c>
      <c r="U180">
        <f t="shared" si="8"/>
        <v>2015</v>
      </c>
      <c r="V180" s="24">
        <f t="shared" si="9"/>
        <v>42348</v>
      </c>
      <c r="W180" s="24">
        <f t="shared" si="10"/>
        <v>42358</v>
      </c>
      <c r="X180" s="45">
        <f t="shared" ca="1" si="11"/>
        <v>7.0109589041095894</v>
      </c>
    </row>
    <row r="181" spans="1:24" x14ac:dyDescent="0.3">
      <c r="A181" s="28">
        <v>179</v>
      </c>
      <c r="B181" s="50">
        <v>42353</v>
      </c>
      <c r="C181" s="29">
        <v>2015</v>
      </c>
      <c r="D181" s="29" t="s">
        <v>30</v>
      </c>
      <c r="E181" s="29">
        <v>53</v>
      </c>
      <c r="F181" s="29" t="s">
        <v>92</v>
      </c>
      <c r="G181" s="29" t="s">
        <v>93</v>
      </c>
      <c r="H181" s="29" t="s">
        <v>100</v>
      </c>
      <c r="I181" s="29" t="s">
        <v>95</v>
      </c>
      <c r="J181" s="29" t="s">
        <v>96</v>
      </c>
      <c r="K181" s="29">
        <v>2</v>
      </c>
      <c r="L181" s="29">
        <v>37.5</v>
      </c>
      <c r="M181" s="29">
        <v>36</v>
      </c>
      <c r="N181" s="29">
        <v>75</v>
      </c>
      <c r="O181" s="29">
        <v>72</v>
      </c>
      <c r="P181" s="29">
        <v>179</v>
      </c>
      <c r="Q181" s="30">
        <v>72</v>
      </c>
      <c r="S181">
        <f>DAY(Function3!B181)</f>
        <v>15</v>
      </c>
      <c r="T181">
        <f>MONTH(Function3!B181)</f>
        <v>12</v>
      </c>
      <c r="U181">
        <f t="shared" si="8"/>
        <v>2015</v>
      </c>
      <c r="V181" s="24">
        <f t="shared" si="9"/>
        <v>42348</v>
      </c>
      <c r="W181" s="24">
        <f t="shared" si="10"/>
        <v>42358</v>
      </c>
      <c r="X181" s="45">
        <f t="shared" ca="1" si="11"/>
        <v>7.0109589041095894</v>
      </c>
    </row>
    <row r="182" spans="1:24" x14ac:dyDescent="0.3">
      <c r="A182" s="25">
        <v>180</v>
      </c>
      <c r="B182" s="49">
        <v>42353</v>
      </c>
      <c r="C182" s="26">
        <v>2015</v>
      </c>
      <c r="D182" s="26" t="s">
        <v>30</v>
      </c>
      <c r="E182" s="26">
        <v>53</v>
      </c>
      <c r="F182" s="26" t="s">
        <v>92</v>
      </c>
      <c r="G182" s="26" t="s">
        <v>93</v>
      </c>
      <c r="H182" s="26" t="s">
        <v>100</v>
      </c>
      <c r="I182" s="26" t="s">
        <v>95</v>
      </c>
      <c r="J182" s="26" t="s">
        <v>96</v>
      </c>
      <c r="K182" s="26">
        <v>1</v>
      </c>
      <c r="L182" s="26">
        <v>270</v>
      </c>
      <c r="M182" s="26">
        <v>268</v>
      </c>
      <c r="N182" s="26">
        <v>270</v>
      </c>
      <c r="O182" s="26">
        <v>268</v>
      </c>
      <c r="P182" s="26">
        <v>180</v>
      </c>
      <c r="Q182" s="27">
        <v>268</v>
      </c>
      <c r="S182">
        <f>DAY(Function3!B182)</f>
        <v>15</v>
      </c>
      <c r="T182">
        <f>MONTH(Function3!B182)</f>
        <v>12</v>
      </c>
      <c r="U182">
        <f t="shared" si="8"/>
        <v>2015</v>
      </c>
      <c r="V182" s="24">
        <f t="shared" si="9"/>
        <v>42348</v>
      </c>
      <c r="W182" s="24">
        <f t="shared" si="10"/>
        <v>42358</v>
      </c>
      <c r="X182" s="45">
        <f t="shared" ca="1" si="11"/>
        <v>7.0109589041095894</v>
      </c>
    </row>
    <row r="183" spans="1:24" x14ac:dyDescent="0.3">
      <c r="A183" s="28">
        <v>181</v>
      </c>
      <c r="B183" s="50">
        <v>42353</v>
      </c>
      <c r="C183" s="29">
        <v>2015</v>
      </c>
      <c r="D183" s="29" t="s">
        <v>30</v>
      </c>
      <c r="E183" s="29">
        <v>53</v>
      </c>
      <c r="F183" s="29" t="s">
        <v>92</v>
      </c>
      <c r="G183" s="29" t="s">
        <v>93</v>
      </c>
      <c r="H183" s="29" t="s">
        <v>100</v>
      </c>
      <c r="I183" s="29" t="s">
        <v>95</v>
      </c>
      <c r="J183" s="29" t="s">
        <v>96</v>
      </c>
      <c r="K183" s="29">
        <v>3</v>
      </c>
      <c r="L183" s="29">
        <v>36.67</v>
      </c>
      <c r="M183" s="29">
        <v>37.666666999999997</v>
      </c>
      <c r="N183" s="29">
        <v>110</v>
      </c>
      <c r="O183" s="29">
        <v>113</v>
      </c>
      <c r="P183" s="29">
        <v>181</v>
      </c>
      <c r="Q183" s="30">
        <v>113</v>
      </c>
      <c r="S183">
        <f>DAY(Function3!B183)</f>
        <v>15</v>
      </c>
      <c r="T183">
        <f>MONTH(Function3!B183)</f>
        <v>12</v>
      </c>
      <c r="U183">
        <f t="shared" si="8"/>
        <v>2015</v>
      </c>
      <c r="V183" s="24">
        <f t="shared" si="9"/>
        <v>42348</v>
      </c>
      <c r="W183" s="24">
        <f t="shared" si="10"/>
        <v>42358</v>
      </c>
      <c r="X183" s="45">
        <f t="shared" ca="1" si="11"/>
        <v>7.0109589041095894</v>
      </c>
    </row>
    <row r="184" spans="1:24" x14ac:dyDescent="0.3">
      <c r="A184" s="25">
        <v>182</v>
      </c>
      <c r="B184" s="49">
        <v>42353</v>
      </c>
      <c r="C184" s="26">
        <v>2015</v>
      </c>
      <c r="D184" s="26" t="s">
        <v>30</v>
      </c>
      <c r="E184" s="26">
        <v>53</v>
      </c>
      <c r="F184" s="26" t="s">
        <v>92</v>
      </c>
      <c r="G184" s="26" t="s">
        <v>93</v>
      </c>
      <c r="H184" s="26" t="s">
        <v>100</v>
      </c>
      <c r="I184" s="26" t="s">
        <v>95</v>
      </c>
      <c r="J184" s="26" t="s">
        <v>96</v>
      </c>
      <c r="K184" s="26">
        <v>1</v>
      </c>
      <c r="L184" s="26">
        <v>69</v>
      </c>
      <c r="M184" s="26">
        <v>85</v>
      </c>
      <c r="N184" s="26">
        <v>69</v>
      </c>
      <c r="O184" s="26">
        <v>85</v>
      </c>
      <c r="P184" s="26">
        <v>182</v>
      </c>
      <c r="Q184" s="27">
        <v>85</v>
      </c>
      <c r="S184">
        <f>DAY(Function3!B184)</f>
        <v>15</v>
      </c>
      <c r="T184">
        <f>MONTH(Function3!B184)</f>
        <v>12</v>
      </c>
      <c r="U184">
        <f t="shared" si="8"/>
        <v>2015</v>
      </c>
      <c r="V184" s="24">
        <f t="shared" si="9"/>
        <v>42348</v>
      </c>
      <c r="W184" s="24">
        <f t="shared" si="10"/>
        <v>42358</v>
      </c>
      <c r="X184" s="45">
        <f t="shared" ca="1" si="11"/>
        <v>7.0109589041095894</v>
      </c>
    </row>
    <row r="185" spans="1:24" x14ac:dyDescent="0.3">
      <c r="A185" s="28">
        <v>183</v>
      </c>
      <c r="B185" s="50">
        <v>42357</v>
      </c>
      <c r="C185" s="29">
        <v>2015</v>
      </c>
      <c r="D185" s="29" t="s">
        <v>30</v>
      </c>
      <c r="E185" s="29">
        <v>53</v>
      </c>
      <c r="F185" s="29" t="s">
        <v>92</v>
      </c>
      <c r="G185" s="29" t="s">
        <v>93</v>
      </c>
      <c r="H185" s="29" t="s">
        <v>100</v>
      </c>
      <c r="I185" s="29" t="s">
        <v>95</v>
      </c>
      <c r="J185" s="29" t="s">
        <v>96</v>
      </c>
      <c r="K185" s="29">
        <v>3</v>
      </c>
      <c r="L185" s="29">
        <v>64.33</v>
      </c>
      <c r="M185" s="29">
        <v>72</v>
      </c>
      <c r="N185" s="29">
        <v>193</v>
      </c>
      <c r="O185" s="29">
        <v>216</v>
      </c>
      <c r="P185" s="29">
        <v>183</v>
      </c>
      <c r="Q185" s="30">
        <v>216</v>
      </c>
      <c r="S185">
        <f>DAY(Function3!B185)</f>
        <v>19</v>
      </c>
      <c r="T185">
        <f>MONTH(Function3!B185)</f>
        <v>12</v>
      </c>
      <c r="U185">
        <f t="shared" si="8"/>
        <v>2015</v>
      </c>
      <c r="V185" s="24">
        <f t="shared" si="9"/>
        <v>42352</v>
      </c>
      <c r="W185" s="24">
        <f t="shared" si="10"/>
        <v>42362</v>
      </c>
      <c r="X185" s="45">
        <f t="shared" ca="1" si="11"/>
        <v>7</v>
      </c>
    </row>
    <row r="186" spans="1:24" x14ac:dyDescent="0.3">
      <c r="A186" s="25">
        <v>184</v>
      </c>
      <c r="B186" s="49">
        <v>42282</v>
      </c>
      <c r="C186" s="26">
        <v>2015</v>
      </c>
      <c r="D186" s="26" t="s">
        <v>28</v>
      </c>
      <c r="E186" s="26">
        <v>53</v>
      </c>
      <c r="F186" s="26" t="s">
        <v>92</v>
      </c>
      <c r="G186" s="26" t="s">
        <v>93</v>
      </c>
      <c r="H186" s="26" t="s">
        <v>94</v>
      </c>
      <c r="I186" s="26" t="s">
        <v>97</v>
      </c>
      <c r="J186" s="26" t="s">
        <v>114</v>
      </c>
      <c r="K186" s="26">
        <v>1</v>
      </c>
      <c r="L186" s="26">
        <v>191</v>
      </c>
      <c r="M186" s="26">
        <v>213</v>
      </c>
      <c r="N186" s="26">
        <v>191</v>
      </c>
      <c r="O186" s="26">
        <v>213</v>
      </c>
      <c r="P186" s="26">
        <v>184</v>
      </c>
      <c r="Q186" s="27">
        <v>213</v>
      </c>
      <c r="S186">
        <f>DAY(Function3!B186)</f>
        <v>5</v>
      </c>
      <c r="T186">
        <f>MONTH(Function3!B186)</f>
        <v>10</v>
      </c>
      <c r="U186">
        <f t="shared" si="8"/>
        <v>2015</v>
      </c>
      <c r="V186" s="24">
        <f t="shared" si="9"/>
        <v>42277</v>
      </c>
      <c r="W186" s="24">
        <f t="shared" si="10"/>
        <v>42287</v>
      </c>
      <c r="X186" s="45">
        <f t="shared" ca="1" si="11"/>
        <v>7.2054794520547949</v>
      </c>
    </row>
    <row r="187" spans="1:24" x14ac:dyDescent="0.3">
      <c r="A187" s="28">
        <v>185</v>
      </c>
      <c r="B187" s="50">
        <v>42395</v>
      </c>
      <c r="C187" s="29">
        <v>2016</v>
      </c>
      <c r="D187" s="29" t="s">
        <v>19</v>
      </c>
      <c r="E187" s="29">
        <v>53</v>
      </c>
      <c r="F187" s="29" t="s">
        <v>102</v>
      </c>
      <c r="G187" s="29" t="s">
        <v>93</v>
      </c>
      <c r="H187" s="29" t="s">
        <v>94</v>
      </c>
      <c r="I187" s="29" t="s">
        <v>103</v>
      </c>
      <c r="J187" s="29" t="s">
        <v>104</v>
      </c>
      <c r="K187" s="29">
        <v>2</v>
      </c>
      <c r="L187" s="29">
        <v>1160</v>
      </c>
      <c r="M187" s="29">
        <v>1225</v>
      </c>
      <c r="N187" s="29">
        <v>2320</v>
      </c>
      <c r="O187" s="29">
        <v>2450</v>
      </c>
      <c r="P187" s="29">
        <v>185</v>
      </c>
      <c r="Q187" s="30">
        <v>2450</v>
      </c>
      <c r="S187">
        <f>DAY(Function3!B187)</f>
        <v>26</v>
      </c>
      <c r="T187">
        <f>MONTH(Function3!B187)</f>
        <v>1</v>
      </c>
      <c r="U187">
        <f t="shared" si="8"/>
        <v>2016</v>
      </c>
      <c r="V187" s="24">
        <f t="shared" si="9"/>
        <v>42390</v>
      </c>
      <c r="W187" s="24">
        <f t="shared" si="10"/>
        <v>42400</v>
      </c>
      <c r="X187" s="45">
        <f t="shared" ca="1" si="11"/>
        <v>6.8958904109589039</v>
      </c>
    </row>
    <row r="188" spans="1:24" x14ac:dyDescent="0.3">
      <c r="A188" s="25">
        <v>186</v>
      </c>
      <c r="B188" s="49">
        <v>42467</v>
      </c>
      <c r="C188" s="26">
        <v>2016</v>
      </c>
      <c r="D188" s="26" t="s">
        <v>22</v>
      </c>
      <c r="E188" s="26">
        <v>53</v>
      </c>
      <c r="F188" s="26" t="s">
        <v>102</v>
      </c>
      <c r="G188" s="26" t="s">
        <v>93</v>
      </c>
      <c r="H188" s="26" t="s">
        <v>94</v>
      </c>
      <c r="I188" s="26" t="s">
        <v>103</v>
      </c>
      <c r="J188" s="26" t="s">
        <v>115</v>
      </c>
      <c r="K188" s="26">
        <v>2</v>
      </c>
      <c r="L188" s="26">
        <v>850.5</v>
      </c>
      <c r="M188" s="26">
        <v>932.5</v>
      </c>
      <c r="N188" s="26">
        <v>1701</v>
      </c>
      <c r="O188" s="26">
        <v>1865</v>
      </c>
      <c r="P188" s="26">
        <v>186</v>
      </c>
      <c r="Q188" s="27">
        <v>1865</v>
      </c>
      <c r="S188">
        <f>DAY(Function3!B188)</f>
        <v>7</v>
      </c>
      <c r="T188">
        <f>MONTH(Function3!B188)</f>
        <v>4</v>
      </c>
      <c r="U188">
        <f t="shared" si="8"/>
        <v>2016</v>
      </c>
      <c r="V188" s="24">
        <f t="shared" si="9"/>
        <v>42462</v>
      </c>
      <c r="W188" s="24">
        <f t="shared" si="10"/>
        <v>42472</v>
      </c>
      <c r="X188" s="45">
        <f t="shared" ca="1" si="11"/>
        <v>6.6986301369863011</v>
      </c>
    </row>
    <row r="189" spans="1:24" x14ac:dyDescent="0.3">
      <c r="A189" s="28">
        <v>187</v>
      </c>
      <c r="B189" s="50">
        <v>42225</v>
      </c>
      <c r="C189" s="29">
        <v>2015</v>
      </c>
      <c r="D189" s="29" t="s">
        <v>26</v>
      </c>
      <c r="E189" s="29">
        <v>53</v>
      </c>
      <c r="F189" s="29" t="s">
        <v>102</v>
      </c>
      <c r="G189" s="29" t="s">
        <v>93</v>
      </c>
      <c r="H189" s="29" t="s">
        <v>94</v>
      </c>
      <c r="I189" s="29" t="s">
        <v>103</v>
      </c>
      <c r="J189" s="29" t="s">
        <v>104</v>
      </c>
      <c r="K189" s="29">
        <v>3</v>
      </c>
      <c r="L189" s="29">
        <v>765</v>
      </c>
      <c r="M189" s="29">
        <v>703.66666699999996</v>
      </c>
      <c r="N189" s="29">
        <v>2295</v>
      </c>
      <c r="O189" s="29">
        <v>2111</v>
      </c>
      <c r="P189" s="29">
        <v>187</v>
      </c>
      <c r="Q189" s="30">
        <v>2111</v>
      </c>
      <c r="S189">
        <f>DAY(Function3!B189)</f>
        <v>9</v>
      </c>
      <c r="T189">
        <f>MONTH(Function3!B189)</f>
        <v>8</v>
      </c>
      <c r="U189">
        <f t="shared" si="8"/>
        <v>2015</v>
      </c>
      <c r="V189" s="24">
        <f t="shared" si="9"/>
        <v>42220</v>
      </c>
      <c r="W189" s="24">
        <f t="shared" si="10"/>
        <v>42230</v>
      </c>
      <c r="X189" s="45">
        <f t="shared" ca="1" si="11"/>
        <v>7.3616438356164382</v>
      </c>
    </row>
    <row r="190" spans="1:24" x14ac:dyDescent="0.3">
      <c r="A190" s="25">
        <v>188</v>
      </c>
      <c r="B190" s="49">
        <v>42225</v>
      </c>
      <c r="C190" s="26">
        <v>2015</v>
      </c>
      <c r="D190" s="26" t="s">
        <v>26</v>
      </c>
      <c r="E190" s="26">
        <v>53</v>
      </c>
      <c r="F190" s="26" t="s">
        <v>102</v>
      </c>
      <c r="G190" s="26" t="s">
        <v>93</v>
      </c>
      <c r="H190" s="26" t="s">
        <v>94</v>
      </c>
      <c r="I190" s="26" t="s">
        <v>97</v>
      </c>
      <c r="J190" s="26" t="s">
        <v>110</v>
      </c>
      <c r="K190" s="26">
        <v>1</v>
      </c>
      <c r="L190" s="26">
        <v>153</v>
      </c>
      <c r="M190" s="26">
        <v>144</v>
      </c>
      <c r="N190" s="26">
        <v>153</v>
      </c>
      <c r="O190" s="26">
        <v>144</v>
      </c>
      <c r="P190" s="26">
        <v>188</v>
      </c>
      <c r="Q190" s="27">
        <v>144</v>
      </c>
      <c r="S190">
        <f>DAY(Function3!B190)</f>
        <v>9</v>
      </c>
      <c r="T190">
        <f>MONTH(Function3!B190)</f>
        <v>8</v>
      </c>
      <c r="U190">
        <f t="shared" si="8"/>
        <v>2015</v>
      </c>
      <c r="V190" s="24">
        <f t="shared" si="9"/>
        <v>42220</v>
      </c>
      <c r="W190" s="24">
        <f t="shared" si="10"/>
        <v>42230</v>
      </c>
      <c r="X190" s="45">
        <f t="shared" ca="1" si="11"/>
        <v>7.3616438356164382</v>
      </c>
    </row>
    <row r="191" spans="1:24" x14ac:dyDescent="0.3">
      <c r="A191" s="28">
        <v>189</v>
      </c>
      <c r="B191" s="50">
        <v>42318</v>
      </c>
      <c r="C191" s="29">
        <v>2015</v>
      </c>
      <c r="D191" s="29" t="s">
        <v>29</v>
      </c>
      <c r="E191" s="29">
        <v>53</v>
      </c>
      <c r="F191" s="29" t="s">
        <v>102</v>
      </c>
      <c r="G191" s="29" t="s">
        <v>93</v>
      </c>
      <c r="H191" s="29" t="s">
        <v>94</v>
      </c>
      <c r="I191" s="29" t="s">
        <v>103</v>
      </c>
      <c r="J191" s="29" t="s">
        <v>104</v>
      </c>
      <c r="K191" s="29">
        <v>3</v>
      </c>
      <c r="L191" s="29">
        <v>765</v>
      </c>
      <c r="M191" s="29">
        <v>744.33333300000004</v>
      </c>
      <c r="N191" s="29">
        <v>2295</v>
      </c>
      <c r="O191" s="29">
        <v>2233</v>
      </c>
      <c r="P191" s="29">
        <v>189</v>
      </c>
      <c r="Q191" s="30">
        <v>2233</v>
      </c>
      <c r="S191">
        <f>DAY(Function3!B191)</f>
        <v>10</v>
      </c>
      <c r="T191">
        <f>MONTH(Function3!B191)</f>
        <v>11</v>
      </c>
      <c r="U191">
        <f t="shared" si="8"/>
        <v>2015</v>
      </c>
      <c r="V191" s="24">
        <f t="shared" si="9"/>
        <v>42313</v>
      </c>
      <c r="W191" s="24">
        <f t="shared" si="10"/>
        <v>42323</v>
      </c>
      <c r="X191" s="45">
        <f t="shared" ca="1" si="11"/>
        <v>7.1068493150684935</v>
      </c>
    </row>
    <row r="192" spans="1:24" x14ac:dyDescent="0.3">
      <c r="A192" s="25">
        <v>190</v>
      </c>
      <c r="B192" s="49">
        <v>42337</v>
      </c>
      <c r="C192" s="26">
        <v>2015</v>
      </c>
      <c r="D192" s="26" t="s">
        <v>29</v>
      </c>
      <c r="E192" s="26">
        <v>53</v>
      </c>
      <c r="F192" s="26" t="s">
        <v>102</v>
      </c>
      <c r="G192" s="26" t="s">
        <v>93</v>
      </c>
      <c r="H192" s="26" t="s">
        <v>94</v>
      </c>
      <c r="I192" s="26" t="s">
        <v>103</v>
      </c>
      <c r="J192" s="26" t="s">
        <v>104</v>
      </c>
      <c r="K192" s="26">
        <v>3</v>
      </c>
      <c r="L192" s="26">
        <v>773.33</v>
      </c>
      <c r="M192" s="26">
        <v>773.33333300000004</v>
      </c>
      <c r="N192" s="26">
        <v>2320</v>
      </c>
      <c r="O192" s="26">
        <v>2320</v>
      </c>
      <c r="P192" s="26">
        <v>190</v>
      </c>
      <c r="Q192" s="27">
        <v>2320</v>
      </c>
      <c r="S192">
        <f>DAY(Function3!B192)</f>
        <v>29</v>
      </c>
      <c r="T192">
        <f>MONTH(Function3!B192)</f>
        <v>11</v>
      </c>
      <c r="U192">
        <f t="shared" si="8"/>
        <v>2015</v>
      </c>
      <c r="V192" s="24">
        <f t="shared" si="9"/>
        <v>42332</v>
      </c>
      <c r="W192" s="24">
        <f t="shared" si="10"/>
        <v>42342</v>
      </c>
      <c r="X192" s="45">
        <f t="shared" ca="1" si="11"/>
        <v>7.0547945205479454</v>
      </c>
    </row>
    <row r="193" spans="1:24" x14ac:dyDescent="0.3">
      <c r="A193" s="28">
        <v>191</v>
      </c>
      <c r="B193" s="50">
        <v>42374</v>
      </c>
      <c r="C193" s="29">
        <v>2016</v>
      </c>
      <c r="D193" s="29" t="s">
        <v>19</v>
      </c>
      <c r="E193" s="29">
        <v>52</v>
      </c>
      <c r="F193" s="29" t="s">
        <v>92</v>
      </c>
      <c r="G193" s="29" t="s">
        <v>93</v>
      </c>
      <c r="H193" s="29" t="s">
        <v>100</v>
      </c>
      <c r="I193" s="29" t="s">
        <v>103</v>
      </c>
      <c r="J193" s="29" t="s">
        <v>112</v>
      </c>
      <c r="K193" s="29">
        <v>3</v>
      </c>
      <c r="L193" s="29">
        <v>247.33</v>
      </c>
      <c r="M193" s="29">
        <v>263.66666700000002</v>
      </c>
      <c r="N193" s="29">
        <v>742</v>
      </c>
      <c r="O193" s="29">
        <v>791</v>
      </c>
      <c r="P193" s="29">
        <v>191</v>
      </c>
      <c r="Q193" s="30">
        <v>791</v>
      </c>
      <c r="S193">
        <f>DAY(Function3!B193)</f>
        <v>5</v>
      </c>
      <c r="T193">
        <f>MONTH(Function3!B193)</f>
        <v>1</v>
      </c>
      <c r="U193">
        <f t="shared" si="8"/>
        <v>2016</v>
      </c>
      <c r="V193" s="24">
        <f t="shared" si="9"/>
        <v>42369</v>
      </c>
      <c r="W193" s="24">
        <f t="shared" si="10"/>
        <v>42379</v>
      </c>
      <c r="X193" s="45">
        <f t="shared" ca="1" si="11"/>
        <v>6.9534246575342467</v>
      </c>
    </row>
    <row r="194" spans="1:24" x14ac:dyDescent="0.3">
      <c r="A194" s="25">
        <v>192</v>
      </c>
      <c r="B194" s="49">
        <v>42377</v>
      </c>
      <c r="C194" s="26">
        <v>2016</v>
      </c>
      <c r="D194" s="26" t="s">
        <v>19</v>
      </c>
      <c r="E194" s="26">
        <v>52</v>
      </c>
      <c r="F194" s="26" t="s">
        <v>92</v>
      </c>
      <c r="G194" s="26" t="s">
        <v>93</v>
      </c>
      <c r="H194" s="26" t="s">
        <v>100</v>
      </c>
      <c r="I194" s="26" t="s">
        <v>103</v>
      </c>
      <c r="J194" s="26" t="s">
        <v>112</v>
      </c>
      <c r="K194" s="26">
        <v>2</v>
      </c>
      <c r="L194" s="26">
        <v>371</v>
      </c>
      <c r="M194" s="26">
        <v>382.5</v>
      </c>
      <c r="N194" s="26">
        <v>742</v>
      </c>
      <c r="O194" s="26">
        <v>765</v>
      </c>
      <c r="P194" s="26">
        <v>192</v>
      </c>
      <c r="Q194" s="27">
        <v>765</v>
      </c>
      <c r="S194">
        <f>DAY(Function3!B194)</f>
        <v>8</v>
      </c>
      <c r="T194">
        <f>MONTH(Function3!B194)</f>
        <v>1</v>
      </c>
      <c r="U194">
        <f t="shared" si="8"/>
        <v>2016</v>
      </c>
      <c r="V194" s="24">
        <f t="shared" si="9"/>
        <v>42372</v>
      </c>
      <c r="W194" s="24">
        <f t="shared" si="10"/>
        <v>42382</v>
      </c>
      <c r="X194" s="45">
        <f t="shared" ca="1" si="11"/>
        <v>6.9452054794520546</v>
      </c>
    </row>
    <row r="195" spans="1:24" x14ac:dyDescent="0.3">
      <c r="A195" s="28">
        <v>193</v>
      </c>
      <c r="B195" s="50">
        <v>42493</v>
      </c>
      <c r="C195" s="29">
        <v>2016</v>
      </c>
      <c r="D195" s="29" t="s">
        <v>23</v>
      </c>
      <c r="E195" s="29">
        <v>52</v>
      </c>
      <c r="F195" s="29" t="s">
        <v>92</v>
      </c>
      <c r="G195" s="29" t="s">
        <v>93</v>
      </c>
      <c r="H195" s="29" t="s">
        <v>100</v>
      </c>
      <c r="I195" s="29" t="s">
        <v>103</v>
      </c>
      <c r="J195" s="29" t="s">
        <v>104</v>
      </c>
      <c r="K195" s="29">
        <v>1</v>
      </c>
      <c r="L195" s="29">
        <v>769</v>
      </c>
      <c r="M195" s="29">
        <v>735</v>
      </c>
      <c r="N195" s="29">
        <v>769</v>
      </c>
      <c r="O195" s="29">
        <v>735</v>
      </c>
      <c r="P195" s="29">
        <v>193</v>
      </c>
      <c r="Q195" s="30">
        <v>735</v>
      </c>
      <c r="S195">
        <f>DAY(Function3!B195)</f>
        <v>3</v>
      </c>
      <c r="T195">
        <f>MONTH(Function3!B195)</f>
        <v>5</v>
      </c>
      <c r="U195">
        <f t="shared" ref="U195:U204" si="12">YEAR(B195)</f>
        <v>2016</v>
      </c>
      <c r="V195" s="24">
        <f t="shared" ref="V195:V204" si="13">DATE(U195,T195,S195)-5</f>
        <v>42488</v>
      </c>
      <c r="W195" s="24">
        <f t="shared" ref="W195:W204" si="14">DATE(U195,T195,S195)+5</f>
        <v>42498</v>
      </c>
      <c r="X195" s="45">
        <f t="shared" ref="X195:X204" ca="1" si="15">(TODAY()-B195)/365</f>
        <v>6.6273972602739724</v>
      </c>
    </row>
    <row r="196" spans="1:24" x14ac:dyDescent="0.3">
      <c r="A196" s="25">
        <v>194</v>
      </c>
      <c r="B196" s="49">
        <v>42493</v>
      </c>
      <c r="C196" s="26">
        <v>2016</v>
      </c>
      <c r="D196" s="26" t="s">
        <v>23</v>
      </c>
      <c r="E196" s="26">
        <v>52</v>
      </c>
      <c r="F196" s="26" t="s">
        <v>92</v>
      </c>
      <c r="G196" s="26" t="s">
        <v>93</v>
      </c>
      <c r="H196" s="26" t="s">
        <v>100</v>
      </c>
      <c r="I196" s="26" t="s">
        <v>103</v>
      </c>
      <c r="J196" s="26" t="s">
        <v>104</v>
      </c>
      <c r="K196" s="26">
        <v>1</v>
      </c>
      <c r="L196" s="26">
        <v>769</v>
      </c>
      <c r="M196" s="26">
        <v>777</v>
      </c>
      <c r="N196" s="26">
        <v>769</v>
      </c>
      <c r="O196" s="26">
        <v>777</v>
      </c>
      <c r="P196" s="26">
        <v>194</v>
      </c>
      <c r="Q196" s="27">
        <v>777</v>
      </c>
      <c r="S196">
        <f>DAY(Function3!B196)</f>
        <v>3</v>
      </c>
      <c r="T196">
        <f>MONTH(Function3!B196)</f>
        <v>5</v>
      </c>
      <c r="U196">
        <f t="shared" si="12"/>
        <v>2016</v>
      </c>
      <c r="V196" s="24">
        <f t="shared" si="13"/>
        <v>42488</v>
      </c>
      <c r="W196" s="24">
        <f t="shared" si="14"/>
        <v>42498</v>
      </c>
      <c r="X196" s="45">
        <f t="shared" ca="1" si="15"/>
        <v>6.6273972602739724</v>
      </c>
    </row>
    <row r="197" spans="1:24" x14ac:dyDescent="0.3">
      <c r="A197" s="28">
        <v>195</v>
      </c>
      <c r="B197" s="50">
        <v>42493</v>
      </c>
      <c r="C197" s="29">
        <v>2016</v>
      </c>
      <c r="D197" s="29" t="s">
        <v>23</v>
      </c>
      <c r="E197" s="29">
        <v>52</v>
      </c>
      <c r="F197" s="29" t="s">
        <v>92</v>
      </c>
      <c r="G197" s="29" t="s">
        <v>93</v>
      </c>
      <c r="H197" s="29" t="s">
        <v>100</v>
      </c>
      <c r="I197" s="29" t="s">
        <v>97</v>
      </c>
      <c r="J197" s="29" t="s">
        <v>111</v>
      </c>
      <c r="K197" s="29">
        <v>1</v>
      </c>
      <c r="L197" s="29">
        <v>144</v>
      </c>
      <c r="M197" s="29">
        <v>166</v>
      </c>
      <c r="N197" s="29">
        <v>144</v>
      </c>
      <c r="O197" s="29">
        <v>166</v>
      </c>
      <c r="P197" s="29">
        <v>195</v>
      </c>
      <c r="Q197" s="30">
        <v>166</v>
      </c>
      <c r="S197">
        <f>DAY(Function3!B197)</f>
        <v>3</v>
      </c>
      <c r="T197">
        <f>MONTH(Function3!B197)</f>
        <v>5</v>
      </c>
      <c r="U197">
        <f t="shared" si="12"/>
        <v>2016</v>
      </c>
      <c r="V197" s="24">
        <f t="shared" si="13"/>
        <v>42488</v>
      </c>
      <c r="W197" s="24">
        <f t="shared" si="14"/>
        <v>42498</v>
      </c>
      <c r="X197" s="45">
        <f t="shared" ca="1" si="15"/>
        <v>6.6273972602739724</v>
      </c>
    </row>
    <row r="198" spans="1:24" x14ac:dyDescent="0.3">
      <c r="A198" s="25">
        <v>196</v>
      </c>
      <c r="B198" s="49">
        <v>42499</v>
      </c>
      <c r="C198" s="26">
        <v>2016</v>
      </c>
      <c r="D198" s="26" t="s">
        <v>23</v>
      </c>
      <c r="E198" s="26">
        <v>52</v>
      </c>
      <c r="F198" s="26" t="s">
        <v>92</v>
      </c>
      <c r="G198" s="26" t="s">
        <v>93</v>
      </c>
      <c r="H198" s="26" t="s">
        <v>100</v>
      </c>
      <c r="I198" s="26" t="s">
        <v>103</v>
      </c>
      <c r="J198" s="26" t="s">
        <v>112</v>
      </c>
      <c r="K198" s="26">
        <v>1</v>
      </c>
      <c r="L198" s="26">
        <v>742</v>
      </c>
      <c r="M198" s="26">
        <v>774</v>
      </c>
      <c r="N198" s="26">
        <v>742</v>
      </c>
      <c r="O198" s="26">
        <v>774</v>
      </c>
      <c r="P198" s="26">
        <v>196</v>
      </c>
      <c r="Q198" s="27">
        <v>774</v>
      </c>
      <c r="S198">
        <f>DAY(Function3!B198)</f>
        <v>9</v>
      </c>
      <c r="T198">
        <f>MONTH(Function3!B198)</f>
        <v>5</v>
      </c>
      <c r="U198">
        <f t="shared" si="12"/>
        <v>2016</v>
      </c>
      <c r="V198" s="24">
        <f t="shared" si="13"/>
        <v>42494</v>
      </c>
      <c r="W198" s="24">
        <f t="shared" si="14"/>
        <v>42504</v>
      </c>
      <c r="X198" s="45">
        <f t="shared" ca="1" si="15"/>
        <v>6.6109589041095891</v>
      </c>
    </row>
    <row r="199" spans="1:24" x14ac:dyDescent="0.3">
      <c r="A199" s="28">
        <v>197</v>
      </c>
      <c r="B199" s="50">
        <v>42499</v>
      </c>
      <c r="C199" s="29">
        <v>2016</v>
      </c>
      <c r="D199" s="29" t="s">
        <v>23</v>
      </c>
      <c r="E199" s="29">
        <v>52</v>
      </c>
      <c r="F199" s="29" t="s">
        <v>92</v>
      </c>
      <c r="G199" s="29" t="s">
        <v>93</v>
      </c>
      <c r="H199" s="29" t="s">
        <v>100</v>
      </c>
      <c r="I199" s="29" t="s">
        <v>97</v>
      </c>
      <c r="J199" s="29" t="s">
        <v>111</v>
      </c>
      <c r="K199" s="29">
        <v>2</v>
      </c>
      <c r="L199" s="29">
        <v>4.5</v>
      </c>
      <c r="M199" s="29">
        <v>5.5</v>
      </c>
      <c r="N199" s="29">
        <v>9</v>
      </c>
      <c r="O199" s="29">
        <v>11</v>
      </c>
      <c r="P199" s="29">
        <v>197</v>
      </c>
      <c r="Q199" s="30">
        <v>11</v>
      </c>
      <c r="S199">
        <f>DAY(Function3!B199)</f>
        <v>9</v>
      </c>
      <c r="T199">
        <f>MONTH(Function3!B199)</f>
        <v>5</v>
      </c>
      <c r="U199">
        <f t="shared" si="12"/>
        <v>2016</v>
      </c>
      <c r="V199" s="24">
        <f t="shared" si="13"/>
        <v>42494</v>
      </c>
      <c r="W199" s="24">
        <f t="shared" si="14"/>
        <v>42504</v>
      </c>
      <c r="X199" s="45">
        <f t="shared" ca="1" si="15"/>
        <v>6.6109589041095891</v>
      </c>
    </row>
    <row r="200" spans="1:24" x14ac:dyDescent="0.3">
      <c r="A200" s="25">
        <v>198</v>
      </c>
      <c r="B200" s="49">
        <v>42199</v>
      </c>
      <c r="C200" s="26">
        <v>2015</v>
      </c>
      <c r="D200" s="26" t="s">
        <v>25</v>
      </c>
      <c r="E200" s="26">
        <v>52</v>
      </c>
      <c r="F200" s="26" t="s">
        <v>92</v>
      </c>
      <c r="G200" s="26" t="s">
        <v>93</v>
      </c>
      <c r="H200" s="26" t="s">
        <v>100</v>
      </c>
      <c r="I200" s="26" t="s">
        <v>103</v>
      </c>
      <c r="J200" s="26" t="s">
        <v>104</v>
      </c>
      <c r="K200" s="26">
        <v>3</v>
      </c>
      <c r="L200" s="26">
        <v>773.33</v>
      </c>
      <c r="M200" s="26">
        <v>771.33333300000004</v>
      </c>
      <c r="N200" s="26">
        <v>2320</v>
      </c>
      <c r="O200" s="26">
        <v>2314</v>
      </c>
      <c r="P200" s="26">
        <v>198</v>
      </c>
      <c r="Q200" s="27">
        <v>2314</v>
      </c>
      <c r="S200">
        <f>DAY(Function3!B200)</f>
        <v>14</v>
      </c>
      <c r="T200">
        <f>MONTH(Function3!B200)</f>
        <v>7</v>
      </c>
      <c r="U200">
        <f t="shared" si="12"/>
        <v>2015</v>
      </c>
      <c r="V200" s="24">
        <f t="shared" si="13"/>
        <v>42194</v>
      </c>
      <c r="W200" s="24">
        <f t="shared" si="14"/>
        <v>42204</v>
      </c>
      <c r="X200" s="45">
        <f t="shared" ca="1" si="15"/>
        <v>7.4328767123287669</v>
      </c>
    </row>
    <row r="201" spans="1:24" x14ac:dyDescent="0.3">
      <c r="A201" s="28">
        <v>199</v>
      </c>
      <c r="B201" s="50">
        <v>42253</v>
      </c>
      <c r="C201" s="29">
        <v>2015</v>
      </c>
      <c r="D201" s="29" t="s">
        <v>27</v>
      </c>
      <c r="E201" s="29">
        <v>52</v>
      </c>
      <c r="F201" s="29" t="s">
        <v>92</v>
      </c>
      <c r="G201" s="29" t="s">
        <v>93</v>
      </c>
      <c r="H201" s="29" t="s">
        <v>100</v>
      </c>
      <c r="I201" s="29" t="s">
        <v>97</v>
      </c>
      <c r="J201" s="29" t="s">
        <v>111</v>
      </c>
      <c r="K201" s="29">
        <v>2</v>
      </c>
      <c r="L201" s="29">
        <v>58.5</v>
      </c>
      <c r="M201" s="29">
        <v>62</v>
      </c>
      <c r="N201" s="29">
        <v>117</v>
      </c>
      <c r="O201" s="29">
        <v>124</v>
      </c>
      <c r="P201" s="29">
        <v>199</v>
      </c>
      <c r="Q201" s="30">
        <v>124</v>
      </c>
      <c r="S201">
        <f>DAY(Function3!B201)</f>
        <v>6</v>
      </c>
      <c r="T201">
        <f>MONTH(Function3!B201)</f>
        <v>9</v>
      </c>
      <c r="U201">
        <f t="shared" si="12"/>
        <v>2015</v>
      </c>
      <c r="V201" s="24">
        <f t="shared" si="13"/>
        <v>42248</v>
      </c>
      <c r="W201" s="24">
        <f t="shared" si="14"/>
        <v>42258</v>
      </c>
      <c r="X201" s="45">
        <f t="shared" ca="1" si="15"/>
        <v>7.2849315068493148</v>
      </c>
    </row>
    <row r="202" spans="1:24" x14ac:dyDescent="0.3">
      <c r="A202" s="25">
        <v>200</v>
      </c>
      <c r="B202" s="49">
        <v>42290</v>
      </c>
      <c r="C202" s="26">
        <v>2015</v>
      </c>
      <c r="D202" s="26" t="s">
        <v>28</v>
      </c>
      <c r="E202" s="26">
        <v>52</v>
      </c>
      <c r="F202" s="26" t="s">
        <v>92</v>
      </c>
      <c r="G202" s="26" t="s">
        <v>93</v>
      </c>
      <c r="H202" s="26" t="s">
        <v>100</v>
      </c>
      <c r="I202" s="26" t="s">
        <v>103</v>
      </c>
      <c r="J202" s="26" t="s">
        <v>104</v>
      </c>
      <c r="K202" s="26">
        <v>2</v>
      </c>
      <c r="L202" s="26">
        <v>1147.5</v>
      </c>
      <c r="M202" s="26">
        <v>1169.5</v>
      </c>
      <c r="N202" s="26">
        <v>2295</v>
      </c>
      <c r="O202" s="26">
        <v>2339</v>
      </c>
      <c r="P202" s="26">
        <v>200</v>
      </c>
      <c r="Q202" s="27">
        <v>2339</v>
      </c>
      <c r="S202">
        <f>DAY(Function3!B202)</f>
        <v>13</v>
      </c>
      <c r="T202">
        <f>MONTH(Function3!B202)</f>
        <v>10</v>
      </c>
      <c r="U202">
        <f t="shared" si="12"/>
        <v>2015</v>
      </c>
      <c r="V202" s="24">
        <f t="shared" si="13"/>
        <v>42285</v>
      </c>
      <c r="W202" s="24">
        <f t="shared" si="14"/>
        <v>42295</v>
      </c>
      <c r="X202" s="45">
        <f t="shared" ca="1" si="15"/>
        <v>7.183561643835616</v>
      </c>
    </row>
    <row r="203" spans="1:24" x14ac:dyDescent="0.3">
      <c r="A203" s="28">
        <v>201</v>
      </c>
      <c r="B203" s="50">
        <v>42531</v>
      </c>
      <c r="C203" s="29">
        <v>2016</v>
      </c>
      <c r="D203" s="29" t="s">
        <v>24</v>
      </c>
      <c r="E203" s="29">
        <v>52</v>
      </c>
      <c r="F203" s="29" t="s">
        <v>92</v>
      </c>
      <c r="G203" s="29" t="s">
        <v>93</v>
      </c>
      <c r="H203" s="29" t="s">
        <v>100</v>
      </c>
      <c r="I203" s="29" t="s">
        <v>97</v>
      </c>
      <c r="J203" s="29" t="s">
        <v>98</v>
      </c>
      <c r="K203" s="29">
        <v>3</v>
      </c>
      <c r="L203" s="29">
        <v>220.33</v>
      </c>
      <c r="M203" s="29">
        <v>269.66666700000002</v>
      </c>
      <c r="N203" s="29">
        <v>661</v>
      </c>
      <c r="O203" s="29">
        <v>809</v>
      </c>
      <c r="P203" s="29">
        <v>201</v>
      </c>
      <c r="Q203" s="30">
        <v>809</v>
      </c>
      <c r="S203">
        <f>DAY(Function3!B203)</f>
        <v>10</v>
      </c>
      <c r="T203">
        <f>MONTH(Function3!B203)</f>
        <v>6</v>
      </c>
      <c r="U203">
        <f t="shared" si="12"/>
        <v>2016</v>
      </c>
      <c r="V203" s="24">
        <f t="shared" si="13"/>
        <v>42526</v>
      </c>
      <c r="W203" s="24">
        <f t="shared" si="14"/>
        <v>42536</v>
      </c>
      <c r="X203" s="45">
        <f t="shared" ca="1" si="15"/>
        <v>6.5232876712328771</v>
      </c>
    </row>
    <row r="204" spans="1:24" x14ac:dyDescent="0.3">
      <c r="A204" s="25">
        <v>202</v>
      </c>
      <c r="B204" s="49">
        <v>42484</v>
      </c>
      <c r="C204" s="26">
        <v>2016</v>
      </c>
      <c r="D204" s="26" t="s">
        <v>22</v>
      </c>
      <c r="E204" s="26">
        <v>51</v>
      </c>
      <c r="F204" s="26" t="s">
        <v>92</v>
      </c>
      <c r="G204" s="26" t="s">
        <v>93</v>
      </c>
      <c r="H204" s="26" t="s">
        <v>94</v>
      </c>
      <c r="I204" s="26" t="s">
        <v>97</v>
      </c>
      <c r="J204" s="26" t="s">
        <v>98</v>
      </c>
      <c r="K204" s="26">
        <v>3</v>
      </c>
      <c r="L204" s="26">
        <v>106</v>
      </c>
      <c r="M204" s="26">
        <v>125.333333</v>
      </c>
      <c r="N204" s="26">
        <v>318</v>
      </c>
      <c r="O204" s="26">
        <v>376</v>
      </c>
      <c r="P204" s="26">
        <v>202</v>
      </c>
      <c r="Q204" s="27">
        <v>376</v>
      </c>
      <c r="S204">
        <f>DAY(Function3!B204)</f>
        <v>24</v>
      </c>
      <c r="T204">
        <f>MONTH(Function3!B204)</f>
        <v>4</v>
      </c>
      <c r="U204">
        <f t="shared" si="12"/>
        <v>2016</v>
      </c>
      <c r="V204" s="24">
        <f t="shared" si="13"/>
        <v>42479</v>
      </c>
      <c r="W204" s="24">
        <f t="shared" si="14"/>
        <v>42489</v>
      </c>
      <c r="X204" s="45">
        <f t="shared" ca="1" si="15"/>
        <v>6.6520547945205477</v>
      </c>
    </row>
  </sheetData>
  <sortState xmlns:xlrd2="http://schemas.microsoft.com/office/spreadsheetml/2017/richdata2" ref="A2:Q204">
    <sortCondition ref="A1:A204"/>
  </sortState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02AC-8DAC-407A-90E1-1F0F21E074BB}">
  <dimension ref="A1:Q208"/>
  <sheetViews>
    <sheetView topLeftCell="A188" workbookViewId="0">
      <selection activeCell="M211" sqref="M211"/>
    </sheetView>
  </sheetViews>
  <sheetFormatPr defaultRowHeight="14.4" x14ac:dyDescent="0.3"/>
  <cols>
    <col min="2" max="2" width="10.5546875" style="24" bestFit="1" customWidth="1"/>
    <col min="4" max="4" width="13.109375" bestFit="1" customWidth="1"/>
    <col min="11" max="11" width="9.5546875" bestFit="1" customWidth="1"/>
  </cols>
  <sheetData>
    <row r="1" spans="1:17" ht="28.8" x14ac:dyDescent="0.3">
      <c r="A1" s="46" t="s">
        <v>76</v>
      </c>
      <c r="B1" s="53" t="s">
        <v>77</v>
      </c>
      <c r="C1" s="47" t="s">
        <v>78</v>
      </c>
      <c r="D1" s="47" t="s">
        <v>79</v>
      </c>
      <c r="E1" s="47" t="s">
        <v>80</v>
      </c>
      <c r="F1" s="47" t="s">
        <v>81</v>
      </c>
      <c r="G1" s="47" t="s">
        <v>82</v>
      </c>
      <c r="H1" s="47" t="s">
        <v>83</v>
      </c>
      <c r="I1" s="47" t="s">
        <v>84</v>
      </c>
      <c r="J1" s="47" t="s">
        <v>85</v>
      </c>
      <c r="K1" s="47" t="s">
        <v>35</v>
      </c>
      <c r="L1" s="47" t="s">
        <v>86</v>
      </c>
      <c r="M1" s="47" t="s">
        <v>87</v>
      </c>
      <c r="N1" s="47" t="s">
        <v>88</v>
      </c>
      <c r="O1" s="47" t="s">
        <v>89</v>
      </c>
      <c r="P1" s="47" t="s">
        <v>90</v>
      </c>
      <c r="Q1" s="48" t="s">
        <v>91</v>
      </c>
    </row>
    <row r="2" spans="1:17" x14ac:dyDescent="0.3">
      <c r="A2" s="25">
        <v>0</v>
      </c>
      <c r="B2" s="49">
        <v>42419</v>
      </c>
      <c r="C2" s="26">
        <v>2016</v>
      </c>
      <c r="D2" s="26" t="s">
        <v>20</v>
      </c>
      <c r="E2" s="26">
        <v>29</v>
      </c>
      <c r="F2" s="26" t="s">
        <v>92</v>
      </c>
      <c r="G2" s="26" t="s">
        <v>93</v>
      </c>
      <c r="H2" s="26" t="s">
        <v>94</v>
      </c>
      <c r="I2" s="26" t="s">
        <v>95</v>
      </c>
      <c r="J2" s="26" t="s">
        <v>96</v>
      </c>
      <c r="K2" s="26">
        <v>1</v>
      </c>
      <c r="L2" s="26">
        <v>80</v>
      </c>
      <c r="M2" s="26">
        <v>109</v>
      </c>
      <c r="N2" s="26">
        <v>80</v>
      </c>
      <c r="O2" s="26">
        <v>109</v>
      </c>
      <c r="P2" s="26">
        <v>0</v>
      </c>
      <c r="Q2" s="27">
        <v>109</v>
      </c>
    </row>
    <row r="3" spans="1:17" x14ac:dyDescent="0.3">
      <c r="A3" s="28">
        <v>1</v>
      </c>
      <c r="B3" s="50">
        <v>42420</v>
      </c>
      <c r="C3" s="29">
        <v>2016</v>
      </c>
      <c r="D3" s="29" t="s">
        <v>20</v>
      </c>
      <c r="E3" s="29">
        <v>29</v>
      </c>
      <c r="F3" s="29" t="s">
        <v>92</v>
      </c>
      <c r="G3" s="29" t="s">
        <v>93</v>
      </c>
      <c r="H3" s="29" t="s">
        <v>94</v>
      </c>
      <c r="I3" s="29" t="s">
        <v>97</v>
      </c>
      <c r="J3" s="29" t="s">
        <v>98</v>
      </c>
      <c r="K3" s="29">
        <v>2</v>
      </c>
      <c r="L3" s="29">
        <v>24.5</v>
      </c>
      <c r="M3" s="29">
        <v>28.5</v>
      </c>
      <c r="N3" s="29">
        <v>49</v>
      </c>
      <c r="O3" s="29">
        <v>57</v>
      </c>
      <c r="P3" s="26">
        <v>1</v>
      </c>
      <c r="Q3" s="30">
        <v>57</v>
      </c>
    </row>
    <row r="4" spans="1:17" x14ac:dyDescent="0.3">
      <c r="A4" s="25">
        <v>2</v>
      </c>
      <c r="B4" s="49">
        <v>42427</v>
      </c>
      <c r="C4" s="26">
        <v>2016</v>
      </c>
      <c r="D4" s="26" t="s">
        <v>20</v>
      </c>
      <c r="E4" s="26">
        <v>29</v>
      </c>
      <c r="F4" s="26" t="s">
        <v>92</v>
      </c>
      <c r="G4" s="26" t="s">
        <v>93</v>
      </c>
      <c r="H4" s="26" t="s">
        <v>94</v>
      </c>
      <c r="I4" s="26" t="s">
        <v>95</v>
      </c>
      <c r="J4" s="26" t="s">
        <v>96</v>
      </c>
      <c r="K4" s="26">
        <v>3</v>
      </c>
      <c r="L4" s="26">
        <v>3.67</v>
      </c>
      <c r="M4" s="26">
        <v>5</v>
      </c>
      <c r="N4" s="26">
        <v>11</v>
      </c>
      <c r="O4" s="26">
        <v>15</v>
      </c>
      <c r="P4" s="26">
        <v>2</v>
      </c>
      <c r="Q4" s="27">
        <v>15</v>
      </c>
    </row>
    <row r="5" spans="1:17" x14ac:dyDescent="0.3">
      <c r="A5" s="28">
        <v>3</v>
      </c>
      <c r="B5" s="50">
        <v>42441</v>
      </c>
      <c r="C5" s="29">
        <v>2016</v>
      </c>
      <c r="D5" s="29" t="s">
        <v>21</v>
      </c>
      <c r="E5" s="29">
        <v>29</v>
      </c>
      <c r="F5" s="29" t="s">
        <v>92</v>
      </c>
      <c r="G5" s="29" t="s">
        <v>93</v>
      </c>
      <c r="H5" s="29" t="s">
        <v>94</v>
      </c>
      <c r="I5" s="29" t="s">
        <v>95</v>
      </c>
      <c r="J5" s="29" t="s">
        <v>96</v>
      </c>
      <c r="K5" s="29">
        <v>2</v>
      </c>
      <c r="L5" s="29">
        <v>87.5</v>
      </c>
      <c r="M5" s="29">
        <v>116.5</v>
      </c>
      <c r="N5" s="29">
        <v>175</v>
      </c>
      <c r="O5" s="29">
        <v>233</v>
      </c>
      <c r="P5" s="26">
        <v>3</v>
      </c>
      <c r="Q5" s="30">
        <v>233</v>
      </c>
    </row>
    <row r="6" spans="1:17" x14ac:dyDescent="0.3">
      <c r="A6" s="25">
        <v>4</v>
      </c>
      <c r="B6" s="49">
        <v>42441</v>
      </c>
      <c r="C6" s="26">
        <v>2016</v>
      </c>
      <c r="D6" s="26" t="s">
        <v>21</v>
      </c>
      <c r="E6" s="26">
        <v>29</v>
      </c>
      <c r="F6" s="26" t="s">
        <v>92</v>
      </c>
      <c r="G6" s="26" t="s">
        <v>93</v>
      </c>
      <c r="H6" s="26" t="s">
        <v>94</v>
      </c>
      <c r="I6" s="26" t="s">
        <v>95</v>
      </c>
      <c r="J6" s="26" t="s">
        <v>96</v>
      </c>
      <c r="K6" s="26">
        <v>3</v>
      </c>
      <c r="L6" s="26">
        <v>35</v>
      </c>
      <c r="M6" s="26">
        <v>41.666666999999997</v>
      </c>
      <c r="N6" s="26">
        <v>105</v>
      </c>
      <c r="O6" s="26">
        <v>125</v>
      </c>
      <c r="P6" s="26">
        <v>4</v>
      </c>
      <c r="Q6" s="27">
        <v>125</v>
      </c>
    </row>
    <row r="7" spans="1:17" x14ac:dyDescent="0.3">
      <c r="A7" s="28">
        <v>5</v>
      </c>
      <c r="B7" s="50">
        <v>42468</v>
      </c>
      <c r="C7" s="29">
        <v>2016</v>
      </c>
      <c r="D7" s="29" t="s">
        <v>22</v>
      </c>
      <c r="E7" s="29">
        <v>29</v>
      </c>
      <c r="F7" s="29" t="s">
        <v>92</v>
      </c>
      <c r="G7" s="29" t="s">
        <v>93</v>
      </c>
      <c r="H7" s="29" t="s">
        <v>94</v>
      </c>
      <c r="I7" s="29" t="s">
        <v>95</v>
      </c>
      <c r="J7" s="29" t="s">
        <v>96</v>
      </c>
      <c r="K7" s="29">
        <v>1</v>
      </c>
      <c r="L7" s="29">
        <v>66</v>
      </c>
      <c r="M7" s="29">
        <v>78</v>
      </c>
      <c r="N7" s="29">
        <v>66</v>
      </c>
      <c r="O7" s="29">
        <v>78</v>
      </c>
      <c r="P7" s="26">
        <v>5</v>
      </c>
      <c r="Q7" s="30">
        <v>78</v>
      </c>
    </row>
    <row r="8" spans="1:17" x14ac:dyDescent="0.3">
      <c r="A8" s="25">
        <v>6</v>
      </c>
      <c r="B8" s="49">
        <v>42477</v>
      </c>
      <c r="C8" s="26">
        <v>2016</v>
      </c>
      <c r="D8" s="26" t="s">
        <v>22</v>
      </c>
      <c r="E8" s="26">
        <v>29</v>
      </c>
      <c r="F8" s="26" t="s">
        <v>92</v>
      </c>
      <c r="G8" s="26" t="s">
        <v>93</v>
      </c>
      <c r="H8" s="26" t="s">
        <v>94</v>
      </c>
      <c r="I8" s="26" t="s">
        <v>95</v>
      </c>
      <c r="J8" s="26" t="s">
        <v>96</v>
      </c>
      <c r="K8" s="26">
        <v>2</v>
      </c>
      <c r="L8" s="26">
        <v>52</v>
      </c>
      <c r="M8" s="26">
        <v>60</v>
      </c>
      <c r="N8" s="26">
        <v>104</v>
      </c>
      <c r="O8" s="26">
        <v>120</v>
      </c>
      <c r="P8" s="26">
        <v>6</v>
      </c>
      <c r="Q8" s="27">
        <v>120</v>
      </c>
    </row>
    <row r="9" spans="1:17" x14ac:dyDescent="0.3">
      <c r="A9" s="28">
        <v>7</v>
      </c>
      <c r="B9" s="50">
        <v>42477</v>
      </c>
      <c r="C9" s="29">
        <v>2016</v>
      </c>
      <c r="D9" s="29" t="s">
        <v>22</v>
      </c>
      <c r="E9" s="29">
        <v>29</v>
      </c>
      <c r="F9" s="29" t="s">
        <v>92</v>
      </c>
      <c r="G9" s="29" t="s">
        <v>93</v>
      </c>
      <c r="H9" s="29" t="s">
        <v>94</v>
      </c>
      <c r="I9" s="29" t="s">
        <v>95</v>
      </c>
      <c r="J9" s="29" t="s">
        <v>96</v>
      </c>
      <c r="K9" s="29">
        <v>1</v>
      </c>
      <c r="L9" s="29">
        <v>60</v>
      </c>
      <c r="M9" s="29">
        <v>68</v>
      </c>
      <c r="N9" s="29">
        <v>60</v>
      </c>
      <c r="O9" s="29">
        <v>68</v>
      </c>
      <c r="P9" s="26">
        <v>7</v>
      </c>
      <c r="Q9" s="30">
        <v>68</v>
      </c>
    </row>
    <row r="10" spans="1:17" x14ac:dyDescent="0.3">
      <c r="A10" s="25">
        <v>8</v>
      </c>
      <c r="B10" s="49">
        <v>42543</v>
      </c>
      <c r="C10" s="26">
        <v>2016</v>
      </c>
      <c r="D10" s="26" t="s">
        <v>24</v>
      </c>
      <c r="E10" s="26">
        <v>29</v>
      </c>
      <c r="F10" s="26" t="s">
        <v>92</v>
      </c>
      <c r="G10" s="26" t="s">
        <v>93</v>
      </c>
      <c r="H10" s="26" t="s">
        <v>94</v>
      </c>
      <c r="I10" s="26" t="s">
        <v>95</v>
      </c>
      <c r="J10" s="26" t="s">
        <v>96</v>
      </c>
      <c r="K10" s="26">
        <v>2</v>
      </c>
      <c r="L10" s="26">
        <v>8</v>
      </c>
      <c r="M10" s="26">
        <v>10</v>
      </c>
      <c r="N10" s="26">
        <v>16</v>
      </c>
      <c r="O10" s="26">
        <v>20</v>
      </c>
      <c r="P10" s="26">
        <v>8</v>
      </c>
      <c r="Q10" s="27">
        <v>20</v>
      </c>
    </row>
    <row r="11" spans="1:17" x14ac:dyDescent="0.3">
      <c r="A11" s="28">
        <v>9</v>
      </c>
      <c r="B11" s="50">
        <v>42543</v>
      </c>
      <c r="C11" s="29">
        <v>2016</v>
      </c>
      <c r="D11" s="29" t="s">
        <v>24</v>
      </c>
      <c r="E11" s="29">
        <v>29</v>
      </c>
      <c r="F11" s="29" t="s">
        <v>92</v>
      </c>
      <c r="G11" s="29" t="s">
        <v>93</v>
      </c>
      <c r="H11" s="29" t="s">
        <v>94</v>
      </c>
      <c r="I11" s="29" t="s">
        <v>95</v>
      </c>
      <c r="J11" s="29" t="s">
        <v>96</v>
      </c>
      <c r="K11" s="29">
        <v>2</v>
      </c>
      <c r="L11" s="29">
        <v>2.5</v>
      </c>
      <c r="M11" s="29">
        <v>3</v>
      </c>
      <c r="N11" s="29">
        <v>5</v>
      </c>
      <c r="O11" s="29">
        <v>6</v>
      </c>
      <c r="P11" s="26">
        <v>9</v>
      </c>
      <c r="Q11" s="30">
        <v>6</v>
      </c>
    </row>
    <row r="12" spans="1:17" x14ac:dyDescent="0.3">
      <c r="A12" s="25">
        <v>10</v>
      </c>
      <c r="B12" s="49">
        <v>42545</v>
      </c>
      <c r="C12" s="26">
        <v>2016</v>
      </c>
      <c r="D12" s="26" t="s">
        <v>24</v>
      </c>
      <c r="E12" s="26">
        <v>29</v>
      </c>
      <c r="F12" s="26" t="s">
        <v>92</v>
      </c>
      <c r="G12" s="26" t="s">
        <v>93</v>
      </c>
      <c r="H12" s="26" t="s">
        <v>94</v>
      </c>
      <c r="I12" s="26" t="s">
        <v>95</v>
      </c>
      <c r="J12" s="26" t="s">
        <v>99</v>
      </c>
      <c r="K12" s="26">
        <v>2</v>
      </c>
      <c r="L12" s="26">
        <v>17.5</v>
      </c>
      <c r="M12" s="26">
        <v>21</v>
      </c>
      <c r="N12" s="26">
        <v>35</v>
      </c>
      <c r="O12" s="26">
        <v>42</v>
      </c>
      <c r="P12" s="26">
        <v>10</v>
      </c>
      <c r="Q12" s="27">
        <v>42</v>
      </c>
    </row>
    <row r="13" spans="1:17" x14ac:dyDescent="0.3">
      <c r="A13" s="28">
        <v>11</v>
      </c>
      <c r="B13" s="50">
        <v>42552</v>
      </c>
      <c r="C13" s="29">
        <v>2016</v>
      </c>
      <c r="D13" s="29" t="s">
        <v>25</v>
      </c>
      <c r="E13" s="29">
        <v>29</v>
      </c>
      <c r="F13" s="29" t="s">
        <v>92</v>
      </c>
      <c r="G13" s="29" t="s">
        <v>93</v>
      </c>
      <c r="H13" s="29" t="s">
        <v>94</v>
      </c>
      <c r="I13" s="29" t="s">
        <v>95</v>
      </c>
      <c r="J13" s="29" t="s">
        <v>96</v>
      </c>
      <c r="K13" s="29">
        <v>3</v>
      </c>
      <c r="L13" s="29">
        <v>40</v>
      </c>
      <c r="M13" s="29">
        <v>48.666666999999997</v>
      </c>
      <c r="N13" s="29">
        <v>120</v>
      </c>
      <c r="O13" s="29">
        <v>146</v>
      </c>
      <c r="P13" s="26">
        <v>11</v>
      </c>
      <c r="Q13" s="30">
        <v>146</v>
      </c>
    </row>
    <row r="14" spans="1:17" x14ac:dyDescent="0.3">
      <c r="A14" s="25">
        <v>12</v>
      </c>
      <c r="B14" s="49">
        <v>42573</v>
      </c>
      <c r="C14" s="26">
        <v>2016</v>
      </c>
      <c r="D14" s="26" t="s">
        <v>25</v>
      </c>
      <c r="E14" s="26">
        <v>29</v>
      </c>
      <c r="F14" s="26" t="s">
        <v>92</v>
      </c>
      <c r="G14" s="26" t="s">
        <v>93</v>
      </c>
      <c r="H14" s="26" t="s">
        <v>94</v>
      </c>
      <c r="I14" s="26" t="s">
        <v>95</v>
      </c>
      <c r="J14" s="26" t="s">
        <v>96</v>
      </c>
      <c r="K14" s="26">
        <v>2</v>
      </c>
      <c r="L14" s="26">
        <v>46</v>
      </c>
      <c r="M14" s="26">
        <v>60</v>
      </c>
      <c r="N14" s="26">
        <v>92</v>
      </c>
      <c r="O14" s="26">
        <v>120</v>
      </c>
      <c r="P14" s="26">
        <v>12</v>
      </c>
      <c r="Q14" s="27">
        <v>120</v>
      </c>
    </row>
    <row r="15" spans="1:17" x14ac:dyDescent="0.3">
      <c r="A15" s="28">
        <v>13</v>
      </c>
      <c r="B15" s="50">
        <v>42573</v>
      </c>
      <c r="C15" s="29">
        <v>2016</v>
      </c>
      <c r="D15" s="29" t="s">
        <v>25</v>
      </c>
      <c r="E15" s="29">
        <v>29</v>
      </c>
      <c r="F15" s="29" t="s">
        <v>92</v>
      </c>
      <c r="G15" s="29" t="s">
        <v>93</v>
      </c>
      <c r="H15" s="29" t="s">
        <v>94</v>
      </c>
      <c r="I15" s="29" t="s">
        <v>95</v>
      </c>
      <c r="J15" s="29" t="s">
        <v>96</v>
      </c>
      <c r="K15" s="29">
        <v>1</v>
      </c>
      <c r="L15" s="29">
        <v>9</v>
      </c>
      <c r="M15" s="29">
        <v>10</v>
      </c>
      <c r="N15" s="29">
        <v>9</v>
      </c>
      <c r="O15" s="29">
        <v>10</v>
      </c>
      <c r="P15" s="26">
        <v>13</v>
      </c>
      <c r="Q15" s="30">
        <v>10</v>
      </c>
    </row>
    <row r="16" spans="1:17" x14ac:dyDescent="0.3">
      <c r="A16" s="25">
        <v>14</v>
      </c>
      <c r="B16" s="49">
        <v>42234</v>
      </c>
      <c r="C16" s="26">
        <v>2015</v>
      </c>
      <c r="D16" s="26" t="s">
        <v>26</v>
      </c>
      <c r="E16" s="26">
        <v>29</v>
      </c>
      <c r="F16" s="26" t="s">
        <v>92</v>
      </c>
      <c r="G16" s="26" t="s">
        <v>93</v>
      </c>
      <c r="H16" s="26" t="s">
        <v>94</v>
      </c>
      <c r="I16" s="26" t="s">
        <v>95</v>
      </c>
      <c r="J16" s="26" t="s">
        <v>99</v>
      </c>
      <c r="K16" s="26">
        <v>3</v>
      </c>
      <c r="L16" s="26">
        <v>151.66999999999999</v>
      </c>
      <c r="M16" s="26">
        <v>181.33333300000001</v>
      </c>
      <c r="N16" s="26">
        <v>455</v>
      </c>
      <c r="O16" s="26">
        <v>544</v>
      </c>
      <c r="P16" s="26">
        <v>14</v>
      </c>
      <c r="Q16" s="27">
        <v>544</v>
      </c>
    </row>
    <row r="17" spans="1:17" x14ac:dyDescent="0.3">
      <c r="A17" s="28">
        <v>15</v>
      </c>
      <c r="B17" s="50">
        <v>42246</v>
      </c>
      <c r="C17" s="29">
        <v>2015</v>
      </c>
      <c r="D17" s="29" t="s">
        <v>26</v>
      </c>
      <c r="E17" s="29">
        <v>29</v>
      </c>
      <c r="F17" s="29" t="s">
        <v>92</v>
      </c>
      <c r="G17" s="29" t="s">
        <v>93</v>
      </c>
      <c r="H17" s="29" t="s">
        <v>94</v>
      </c>
      <c r="I17" s="29" t="s">
        <v>95</v>
      </c>
      <c r="J17" s="29" t="s">
        <v>96</v>
      </c>
      <c r="K17" s="29">
        <v>3</v>
      </c>
      <c r="L17" s="29">
        <v>70</v>
      </c>
      <c r="M17" s="29">
        <v>72.666667000000004</v>
      </c>
      <c r="N17" s="29">
        <v>210</v>
      </c>
      <c r="O17" s="29">
        <v>218</v>
      </c>
      <c r="P17" s="26">
        <v>15</v>
      </c>
      <c r="Q17" s="30">
        <v>218</v>
      </c>
    </row>
    <row r="18" spans="1:17" x14ac:dyDescent="0.3">
      <c r="A18" s="25">
        <v>16</v>
      </c>
      <c r="B18" s="49">
        <v>42264</v>
      </c>
      <c r="C18" s="26">
        <v>2015</v>
      </c>
      <c r="D18" s="26" t="s">
        <v>27</v>
      </c>
      <c r="E18" s="26">
        <v>29</v>
      </c>
      <c r="F18" s="26" t="s">
        <v>92</v>
      </c>
      <c r="G18" s="26" t="s">
        <v>93</v>
      </c>
      <c r="H18" s="26" t="s">
        <v>94</v>
      </c>
      <c r="I18" s="26" t="s">
        <v>95</v>
      </c>
      <c r="J18" s="26" t="s">
        <v>96</v>
      </c>
      <c r="K18" s="26">
        <v>1</v>
      </c>
      <c r="L18" s="26">
        <v>385</v>
      </c>
      <c r="M18" s="26">
        <v>439</v>
      </c>
      <c r="N18" s="26">
        <v>385</v>
      </c>
      <c r="O18" s="26">
        <v>439</v>
      </c>
      <c r="P18" s="26">
        <v>16</v>
      </c>
      <c r="Q18" s="27">
        <v>439</v>
      </c>
    </row>
    <row r="19" spans="1:17" x14ac:dyDescent="0.3">
      <c r="A19" s="28">
        <v>17</v>
      </c>
      <c r="B19" s="50">
        <v>42264</v>
      </c>
      <c r="C19" s="29">
        <v>2015</v>
      </c>
      <c r="D19" s="29" t="s">
        <v>27</v>
      </c>
      <c r="E19" s="29">
        <v>29</v>
      </c>
      <c r="F19" s="29" t="s">
        <v>92</v>
      </c>
      <c r="G19" s="29" t="s">
        <v>93</v>
      </c>
      <c r="H19" s="29" t="s">
        <v>94</v>
      </c>
      <c r="I19" s="29" t="s">
        <v>95</v>
      </c>
      <c r="J19" s="29" t="s">
        <v>96</v>
      </c>
      <c r="K19" s="29">
        <v>2</v>
      </c>
      <c r="L19" s="29">
        <v>72.5</v>
      </c>
      <c r="M19" s="29">
        <v>86.5</v>
      </c>
      <c r="N19" s="29">
        <v>145</v>
      </c>
      <c r="O19" s="29">
        <v>173</v>
      </c>
      <c r="P19" s="26">
        <v>17</v>
      </c>
      <c r="Q19" s="30">
        <v>173</v>
      </c>
    </row>
    <row r="20" spans="1:17" x14ac:dyDescent="0.3">
      <c r="A20" s="25">
        <v>18</v>
      </c>
      <c r="B20" s="49">
        <v>42264</v>
      </c>
      <c r="C20" s="26">
        <v>2015</v>
      </c>
      <c r="D20" s="26" t="s">
        <v>27</v>
      </c>
      <c r="E20" s="26">
        <v>29</v>
      </c>
      <c r="F20" s="26" t="s">
        <v>92</v>
      </c>
      <c r="G20" s="26" t="s">
        <v>93</v>
      </c>
      <c r="H20" s="26" t="s">
        <v>94</v>
      </c>
      <c r="I20" s="26" t="s">
        <v>95</v>
      </c>
      <c r="J20" s="26" t="s">
        <v>99</v>
      </c>
      <c r="K20" s="26">
        <v>3</v>
      </c>
      <c r="L20" s="26">
        <v>210</v>
      </c>
      <c r="M20" s="26">
        <v>212.66666699999999</v>
      </c>
      <c r="N20" s="26">
        <v>630</v>
      </c>
      <c r="O20" s="26">
        <v>638</v>
      </c>
      <c r="P20" s="26">
        <v>18</v>
      </c>
      <c r="Q20" s="27">
        <v>638</v>
      </c>
    </row>
    <row r="21" spans="1:17" x14ac:dyDescent="0.3">
      <c r="A21" s="28">
        <v>19</v>
      </c>
      <c r="B21" s="50">
        <v>42271</v>
      </c>
      <c r="C21" s="29">
        <v>2015</v>
      </c>
      <c r="D21" s="29" t="s">
        <v>27</v>
      </c>
      <c r="E21" s="29">
        <v>29</v>
      </c>
      <c r="F21" s="29" t="s">
        <v>92</v>
      </c>
      <c r="G21" s="29" t="s">
        <v>93</v>
      </c>
      <c r="H21" s="29" t="s">
        <v>94</v>
      </c>
      <c r="I21" s="29" t="s">
        <v>95</v>
      </c>
      <c r="J21" s="29" t="s">
        <v>96</v>
      </c>
      <c r="K21" s="29">
        <v>1</v>
      </c>
      <c r="L21" s="29">
        <v>64</v>
      </c>
      <c r="M21" s="29">
        <v>74</v>
      </c>
      <c r="N21" s="29">
        <v>64</v>
      </c>
      <c r="O21" s="29">
        <v>74</v>
      </c>
      <c r="P21" s="26">
        <v>19</v>
      </c>
      <c r="Q21" s="30">
        <v>74</v>
      </c>
    </row>
    <row r="22" spans="1:17" x14ac:dyDescent="0.3">
      <c r="A22" s="25">
        <v>20</v>
      </c>
      <c r="B22" s="49">
        <v>42271</v>
      </c>
      <c r="C22" s="26">
        <v>2015</v>
      </c>
      <c r="D22" s="26" t="s">
        <v>27</v>
      </c>
      <c r="E22" s="26">
        <v>29</v>
      </c>
      <c r="F22" s="26" t="s">
        <v>92</v>
      </c>
      <c r="G22" s="26" t="s">
        <v>93</v>
      </c>
      <c r="H22" s="26" t="s">
        <v>94</v>
      </c>
      <c r="I22" s="26" t="s">
        <v>95</v>
      </c>
      <c r="J22" s="26" t="s">
        <v>99</v>
      </c>
      <c r="K22" s="26">
        <v>3</v>
      </c>
      <c r="L22" s="26">
        <v>326.67</v>
      </c>
      <c r="M22" s="26">
        <v>359.66666700000002</v>
      </c>
      <c r="N22" s="26">
        <v>980</v>
      </c>
      <c r="O22" s="26">
        <v>1079</v>
      </c>
      <c r="P22" s="26">
        <v>20</v>
      </c>
      <c r="Q22" s="27">
        <v>1079</v>
      </c>
    </row>
    <row r="23" spans="1:17" x14ac:dyDescent="0.3">
      <c r="A23" s="28">
        <v>21</v>
      </c>
      <c r="B23" s="50">
        <v>42284</v>
      </c>
      <c r="C23" s="29">
        <v>2015</v>
      </c>
      <c r="D23" s="29" t="s">
        <v>28</v>
      </c>
      <c r="E23" s="29">
        <v>29</v>
      </c>
      <c r="F23" s="29" t="s">
        <v>92</v>
      </c>
      <c r="G23" s="29" t="s">
        <v>93</v>
      </c>
      <c r="H23" s="29" t="s">
        <v>94</v>
      </c>
      <c r="I23" s="29" t="s">
        <v>95</v>
      </c>
      <c r="J23" s="29" t="s">
        <v>96</v>
      </c>
      <c r="K23" s="29">
        <v>1</v>
      </c>
      <c r="L23" s="29">
        <v>125</v>
      </c>
      <c r="M23" s="29">
        <v>136</v>
      </c>
      <c r="N23" s="29">
        <v>125</v>
      </c>
      <c r="O23" s="29">
        <v>136</v>
      </c>
      <c r="P23" s="26">
        <v>21</v>
      </c>
      <c r="Q23" s="30">
        <v>136</v>
      </c>
    </row>
    <row r="24" spans="1:17" x14ac:dyDescent="0.3">
      <c r="A24" s="25">
        <v>22</v>
      </c>
      <c r="B24" s="49">
        <v>42284</v>
      </c>
      <c r="C24" s="26">
        <v>2015</v>
      </c>
      <c r="D24" s="26" t="s">
        <v>28</v>
      </c>
      <c r="E24" s="26">
        <v>29</v>
      </c>
      <c r="F24" s="26" t="s">
        <v>92</v>
      </c>
      <c r="G24" s="26" t="s">
        <v>93</v>
      </c>
      <c r="H24" s="26" t="s">
        <v>94</v>
      </c>
      <c r="I24" s="26" t="s">
        <v>95</v>
      </c>
      <c r="J24" s="26" t="s">
        <v>99</v>
      </c>
      <c r="K24" s="26">
        <v>2</v>
      </c>
      <c r="L24" s="26">
        <v>17.5</v>
      </c>
      <c r="M24" s="26">
        <v>18</v>
      </c>
      <c r="N24" s="26">
        <v>35</v>
      </c>
      <c r="O24" s="26">
        <v>36</v>
      </c>
      <c r="P24" s="26">
        <v>22</v>
      </c>
      <c r="Q24" s="27">
        <v>36</v>
      </c>
    </row>
    <row r="25" spans="1:17" x14ac:dyDescent="0.3">
      <c r="A25" s="28">
        <v>23</v>
      </c>
      <c r="B25" s="50">
        <v>42284</v>
      </c>
      <c r="C25" s="29">
        <v>2015</v>
      </c>
      <c r="D25" s="29" t="s">
        <v>28</v>
      </c>
      <c r="E25" s="29">
        <v>29</v>
      </c>
      <c r="F25" s="29" t="s">
        <v>92</v>
      </c>
      <c r="G25" s="29" t="s">
        <v>93</v>
      </c>
      <c r="H25" s="29" t="s">
        <v>94</v>
      </c>
      <c r="I25" s="29" t="s">
        <v>95</v>
      </c>
      <c r="J25" s="29" t="s">
        <v>96</v>
      </c>
      <c r="K25" s="29">
        <v>2</v>
      </c>
      <c r="L25" s="29">
        <v>215</v>
      </c>
      <c r="M25" s="29">
        <v>226</v>
      </c>
      <c r="N25" s="29">
        <v>430</v>
      </c>
      <c r="O25" s="29">
        <v>452</v>
      </c>
      <c r="P25" s="26">
        <v>23</v>
      </c>
      <c r="Q25" s="30">
        <v>452</v>
      </c>
    </row>
    <row r="26" spans="1:17" x14ac:dyDescent="0.3">
      <c r="A26" s="25">
        <v>24</v>
      </c>
      <c r="B26" s="49">
        <v>42284</v>
      </c>
      <c r="C26" s="26">
        <v>2015</v>
      </c>
      <c r="D26" s="26" t="s">
        <v>28</v>
      </c>
      <c r="E26" s="26">
        <v>29</v>
      </c>
      <c r="F26" s="26" t="s">
        <v>92</v>
      </c>
      <c r="G26" s="26" t="s">
        <v>93</v>
      </c>
      <c r="H26" s="26" t="s">
        <v>94</v>
      </c>
      <c r="I26" s="26" t="s">
        <v>95</v>
      </c>
      <c r="J26" s="26" t="s">
        <v>96</v>
      </c>
      <c r="K26" s="26">
        <v>3</v>
      </c>
      <c r="L26" s="26">
        <v>22</v>
      </c>
      <c r="M26" s="26">
        <v>23</v>
      </c>
      <c r="N26" s="26">
        <v>66</v>
      </c>
      <c r="O26" s="26">
        <v>69</v>
      </c>
      <c r="P26" s="26">
        <v>24</v>
      </c>
      <c r="Q26" s="27">
        <v>69</v>
      </c>
    </row>
    <row r="27" spans="1:17" x14ac:dyDescent="0.3">
      <c r="A27" s="28">
        <v>25</v>
      </c>
      <c r="B27" s="50">
        <v>42290</v>
      </c>
      <c r="C27" s="29">
        <v>2015</v>
      </c>
      <c r="D27" s="29" t="s">
        <v>28</v>
      </c>
      <c r="E27" s="29">
        <v>29</v>
      </c>
      <c r="F27" s="29" t="s">
        <v>92</v>
      </c>
      <c r="G27" s="29" t="s">
        <v>93</v>
      </c>
      <c r="H27" s="29" t="s">
        <v>94</v>
      </c>
      <c r="I27" s="29" t="s">
        <v>95</v>
      </c>
      <c r="J27" s="29" t="s">
        <v>96</v>
      </c>
      <c r="K27" s="29">
        <v>1</v>
      </c>
      <c r="L27" s="29">
        <v>750</v>
      </c>
      <c r="M27" s="29">
        <v>820</v>
      </c>
      <c r="N27" s="29">
        <v>750</v>
      </c>
      <c r="O27" s="29">
        <v>820</v>
      </c>
      <c r="P27" s="26">
        <v>25</v>
      </c>
      <c r="Q27" s="30">
        <v>820</v>
      </c>
    </row>
    <row r="28" spans="1:17" x14ac:dyDescent="0.3">
      <c r="A28" s="25">
        <v>26</v>
      </c>
      <c r="B28" s="49">
        <v>42297</v>
      </c>
      <c r="C28" s="26">
        <v>2015</v>
      </c>
      <c r="D28" s="26" t="s">
        <v>28</v>
      </c>
      <c r="E28" s="26">
        <v>29</v>
      </c>
      <c r="F28" s="26" t="s">
        <v>92</v>
      </c>
      <c r="G28" s="26" t="s">
        <v>93</v>
      </c>
      <c r="H28" s="26" t="s">
        <v>94</v>
      </c>
      <c r="I28" s="26" t="s">
        <v>95</v>
      </c>
      <c r="J28" s="26" t="s">
        <v>96</v>
      </c>
      <c r="K28" s="26">
        <v>2</v>
      </c>
      <c r="L28" s="26">
        <v>60</v>
      </c>
      <c r="M28" s="26">
        <v>70.5</v>
      </c>
      <c r="N28" s="26">
        <v>120</v>
      </c>
      <c r="O28" s="26">
        <v>141</v>
      </c>
      <c r="P28" s="26">
        <v>26</v>
      </c>
      <c r="Q28" s="27">
        <v>141</v>
      </c>
    </row>
    <row r="29" spans="1:17" x14ac:dyDescent="0.3">
      <c r="A29" s="28">
        <v>27</v>
      </c>
      <c r="B29" s="50">
        <v>42297</v>
      </c>
      <c r="C29" s="29">
        <v>2015</v>
      </c>
      <c r="D29" s="29" t="s">
        <v>28</v>
      </c>
      <c r="E29" s="29">
        <v>29</v>
      </c>
      <c r="F29" s="29" t="s">
        <v>92</v>
      </c>
      <c r="G29" s="29" t="s">
        <v>93</v>
      </c>
      <c r="H29" s="29" t="s">
        <v>94</v>
      </c>
      <c r="I29" s="29" t="s">
        <v>95</v>
      </c>
      <c r="J29" s="29" t="s">
        <v>96</v>
      </c>
      <c r="K29" s="29">
        <v>1</v>
      </c>
      <c r="L29" s="29">
        <v>125</v>
      </c>
      <c r="M29" s="29">
        <v>130</v>
      </c>
      <c r="N29" s="29">
        <v>125</v>
      </c>
      <c r="O29" s="29">
        <v>130</v>
      </c>
      <c r="P29" s="26">
        <v>27</v>
      </c>
      <c r="Q29" s="30">
        <v>130</v>
      </c>
    </row>
    <row r="30" spans="1:17" x14ac:dyDescent="0.3">
      <c r="A30" s="25">
        <v>28</v>
      </c>
      <c r="B30" s="49">
        <v>42297</v>
      </c>
      <c r="C30" s="26">
        <v>2015</v>
      </c>
      <c r="D30" s="26" t="s">
        <v>28</v>
      </c>
      <c r="E30" s="26">
        <v>29</v>
      </c>
      <c r="F30" s="26" t="s">
        <v>92</v>
      </c>
      <c r="G30" s="26" t="s">
        <v>93</v>
      </c>
      <c r="H30" s="26" t="s">
        <v>94</v>
      </c>
      <c r="I30" s="26" t="s">
        <v>95</v>
      </c>
      <c r="J30" s="26" t="s">
        <v>99</v>
      </c>
      <c r="K30" s="26">
        <v>1</v>
      </c>
      <c r="L30" s="26">
        <v>140</v>
      </c>
      <c r="M30" s="26">
        <v>143</v>
      </c>
      <c r="N30" s="26">
        <v>140</v>
      </c>
      <c r="O30" s="26">
        <v>143</v>
      </c>
      <c r="P30" s="26">
        <v>28</v>
      </c>
      <c r="Q30" s="27">
        <v>143</v>
      </c>
    </row>
    <row r="31" spans="1:17" x14ac:dyDescent="0.3">
      <c r="A31" s="28">
        <v>29</v>
      </c>
      <c r="B31" s="50">
        <v>42309</v>
      </c>
      <c r="C31" s="29">
        <v>2015</v>
      </c>
      <c r="D31" s="29" t="s">
        <v>29</v>
      </c>
      <c r="E31" s="29">
        <v>29</v>
      </c>
      <c r="F31" s="29" t="s">
        <v>92</v>
      </c>
      <c r="G31" s="29" t="s">
        <v>93</v>
      </c>
      <c r="H31" s="29" t="s">
        <v>94</v>
      </c>
      <c r="I31" s="29" t="s">
        <v>95</v>
      </c>
      <c r="J31" s="29" t="s">
        <v>96</v>
      </c>
      <c r="K31" s="29">
        <v>2</v>
      </c>
      <c r="L31" s="29">
        <v>192.5</v>
      </c>
      <c r="M31" s="29">
        <v>213.5</v>
      </c>
      <c r="N31" s="29">
        <v>385</v>
      </c>
      <c r="O31" s="29">
        <v>427</v>
      </c>
      <c r="P31" s="26">
        <v>29</v>
      </c>
      <c r="Q31" s="30">
        <v>427</v>
      </c>
    </row>
    <row r="32" spans="1:17" x14ac:dyDescent="0.3">
      <c r="A32" s="25">
        <v>30</v>
      </c>
      <c r="B32" s="49">
        <v>42309</v>
      </c>
      <c r="C32" s="26">
        <v>2015</v>
      </c>
      <c r="D32" s="26" t="s">
        <v>29</v>
      </c>
      <c r="E32" s="26">
        <v>29</v>
      </c>
      <c r="F32" s="26" t="s">
        <v>92</v>
      </c>
      <c r="G32" s="26" t="s">
        <v>93</v>
      </c>
      <c r="H32" s="26" t="s">
        <v>94</v>
      </c>
      <c r="I32" s="26" t="s">
        <v>95</v>
      </c>
      <c r="J32" s="26" t="s">
        <v>96</v>
      </c>
      <c r="K32" s="26">
        <v>3</v>
      </c>
      <c r="L32" s="26">
        <v>38.33</v>
      </c>
      <c r="M32" s="26">
        <v>43.333333000000003</v>
      </c>
      <c r="N32" s="26">
        <v>115</v>
      </c>
      <c r="O32" s="26">
        <v>130</v>
      </c>
      <c r="P32" s="26">
        <v>30</v>
      </c>
      <c r="Q32" s="27">
        <v>130</v>
      </c>
    </row>
    <row r="33" spans="1:17" x14ac:dyDescent="0.3">
      <c r="A33" s="28">
        <v>31</v>
      </c>
      <c r="B33" s="50">
        <v>42309</v>
      </c>
      <c r="C33" s="29">
        <v>2015</v>
      </c>
      <c r="D33" s="29" t="s">
        <v>29</v>
      </c>
      <c r="E33" s="29">
        <v>29</v>
      </c>
      <c r="F33" s="29" t="s">
        <v>92</v>
      </c>
      <c r="G33" s="29" t="s">
        <v>93</v>
      </c>
      <c r="H33" s="29" t="s">
        <v>94</v>
      </c>
      <c r="I33" s="29" t="s">
        <v>95</v>
      </c>
      <c r="J33" s="29" t="s">
        <v>99</v>
      </c>
      <c r="K33" s="29">
        <v>3</v>
      </c>
      <c r="L33" s="29">
        <v>151.66999999999999</v>
      </c>
      <c r="M33" s="29">
        <v>170</v>
      </c>
      <c r="N33" s="29">
        <v>455</v>
      </c>
      <c r="O33" s="29">
        <v>510</v>
      </c>
      <c r="P33" s="26">
        <v>31</v>
      </c>
      <c r="Q33" s="30">
        <v>510</v>
      </c>
    </row>
    <row r="34" spans="1:17" x14ac:dyDescent="0.3">
      <c r="A34" s="25">
        <v>32</v>
      </c>
      <c r="B34" s="49">
        <v>42323</v>
      </c>
      <c r="C34" s="26">
        <v>2015</v>
      </c>
      <c r="D34" s="26" t="s">
        <v>29</v>
      </c>
      <c r="E34" s="26">
        <v>29</v>
      </c>
      <c r="F34" s="26" t="s">
        <v>92</v>
      </c>
      <c r="G34" s="26" t="s">
        <v>93</v>
      </c>
      <c r="H34" s="26" t="s">
        <v>94</v>
      </c>
      <c r="I34" s="26" t="s">
        <v>95</v>
      </c>
      <c r="J34" s="26" t="s">
        <v>96</v>
      </c>
      <c r="K34" s="26">
        <v>1</v>
      </c>
      <c r="L34" s="26">
        <v>56</v>
      </c>
      <c r="M34" s="26">
        <v>65</v>
      </c>
      <c r="N34" s="26">
        <v>56</v>
      </c>
      <c r="O34" s="26">
        <v>65</v>
      </c>
      <c r="P34" s="26">
        <v>32</v>
      </c>
      <c r="Q34" s="27">
        <v>65</v>
      </c>
    </row>
    <row r="35" spans="1:17" x14ac:dyDescent="0.3">
      <c r="A35" s="28">
        <v>33</v>
      </c>
      <c r="B35" s="50">
        <v>42323</v>
      </c>
      <c r="C35" s="29">
        <v>2015</v>
      </c>
      <c r="D35" s="29" t="s">
        <v>29</v>
      </c>
      <c r="E35" s="29">
        <v>29</v>
      </c>
      <c r="F35" s="29" t="s">
        <v>92</v>
      </c>
      <c r="G35" s="29" t="s">
        <v>93</v>
      </c>
      <c r="H35" s="29" t="s">
        <v>94</v>
      </c>
      <c r="I35" s="29" t="s">
        <v>95</v>
      </c>
      <c r="J35" s="29" t="s">
        <v>96</v>
      </c>
      <c r="K35" s="29">
        <v>3</v>
      </c>
      <c r="L35" s="29">
        <v>108.67</v>
      </c>
      <c r="M35" s="29">
        <v>123.666667</v>
      </c>
      <c r="N35" s="29">
        <v>326</v>
      </c>
      <c r="O35" s="29">
        <v>371</v>
      </c>
      <c r="P35" s="26">
        <v>33</v>
      </c>
      <c r="Q35" s="30">
        <v>371</v>
      </c>
    </row>
    <row r="36" spans="1:17" x14ac:dyDescent="0.3">
      <c r="A36" s="25">
        <v>34</v>
      </c>
      <c r="B36" s="49">
        <v>42323</v>
      </c>
      <c r="C36" s="26">
        <v>2015</v>
      </c>
      <c r="D36" s="26" t="s">
        <v>29</v>
      </c>
      <c r="E36" s="26">
        <v>29</v>
      </c>
      <c r="F36" s="26" t="s">
        <v>92</v>
      </c>
      <c r="G36" s="26" t="s">
        <v>93</v>
      </c>
      <c r="H36" s="26" t="s">
        <v>94</v>
      </c>
      <c r="I36" s="26" t="s">
        <v>95</v>
      </c>
      <c r="J36" s="26" t="s">
        <v>96</v>
      </c>
      <c r="K36" s="26">
        <v>3</v>
      </c>
      <c r="L36" s="26">
        <v>14.67</v>
      </c>
      <c r="M36" s="26">
        <v>15</v>
      </c>
      <c r="N36" s="26">
        <v>44</v>
      </c>
      <c r="O36" s="26">
        <v>45</v>
      </c>
      <c r="P36" s="26">
        <v>34</v>
      </c>
      <c r="Q36" s="27">
        <v>45</v>
      </c>
    </row>
    <row r="37" spans="1:17" x14ac:dyDescent="0.3">
      <c r="A37" s="28">
        <v>35</v>
      </c>
      <c r="B37" s="50">
        <v>42353</v>
      </c>
      <c r="C37" s="29">
        <v>2015</v>
      </c>
      <c r="D37" s="29" t="s">
        <v>30</v>
      </c>
      <c r="E37" s="29">
        <v>29</v>
      </c>
      <c r="F37" s="29" t="s">
        <v>92</v>
      </c>
      <c r="G37" s="29" t="s">
        <v>93</v>
      </c>
      <c r="H37" s="29" t="s">
        <v>94</v>
      </c>
      <c r="I37" s="29" t="s">
        <v>95</v>
      </c>
      <c r="J37" s="29" t="s">
        <v>99</v>
      </c>
      <c r="K37" s="29">
        <v>2</v>
      </c>
      <c r="L37" s="29">
        <v>280</v>
      </c>
      <c r="M37" s="29">
        <v>269</v>
      </c>
      <c r="N37" s="29">
        <v>560</v>
      </c>
      <c r="O37" s="29">
        <v>538</v>
      </c>
      <c r="P37" s="26">
        <v>35</v>
      </c>
      <c r="Q37" s="30">
        <v>538</v>
      </c>
    </row>
    <row r="38" spans="1:17" x14ac:dyDescent="0.3">
      <c r="A38" s="25">
        <v>36</v>
      </c>
      <c r="B38" s="49">
        <v>42354</v>
      </c>
      <c r="C38" s="26">
        <v>2015</v>
      </c>
      <c r="D38" s="26" t="s">
        <v>30</v>
      </c>
      <c r="E38" s="26">
        <v>29</v>
      </c>
      <c r="F38" s="26" t="s">
        <v>92</v>
      </c>
      <c r="G38" s="26" t="s">
        <v>93</v>
      </c>
      <c r="H38" s="26" t="s">
        <v>94</v>
      </c>
      <c r="I38" s="26" t="s">
        <v>95</v>
      </c>
      <c r="J38" s="26" t="s">
        <v>96</v>
      </c>
      <c r="K38" s="26">
        <v>2</v>
      </c>
      <c r="L38" s="26">
        <v>293.5</v>
      </c>
      <c r="M38" s="26">
        <v>320.5</v>
      </c>
      <c r="N38" s="26">
        <v>587</v>
      </c>
      <c r="O38" s="26">
        <v>641</v>
      </c>
      <c r="P38" s="26">
        <v>36</v>
      </c>
      <c r="Q38" s="27">
        <v>641</v>
      </c>
    </row>
    <row r="39" spans="1:17" x14ac:dyDescent="0.3">
      <c r="A39" s="28">
        <v>37</v>
      </c>
      <c r="B39" s="50">
        <v>42354</v>
      </c>
      <c r="C39" s="29">
        <v>2015</v>
      </c>
      <c r="D39" s="29" t="s">
        <v>30</v>
      </c>
      <c r="E39" s="29">
        <v>29</v>
      </c>
      <c r="F39" s="29" t="s">
        <v>92</v>
      </c>
      <c r="G39" s="29" t="s">
        <v>93</v>
      </c>
      <c r="H39" s="29" t="s">
        <v>94</v>
      </c>
      <c r="I39" s="29" t="s">
        <v>95</v>
      </c>
      <c r="J39" s="29" t="s">
        <v>96</v>
      </c>
      <c r="K39" s="29">
        <v>2</v>
      </c>
      <c r="L39" s="29">
        <v>2</v>
      </c>
      <c r="M39" s="29">
        <v>2</v>
      </c>
      <c r="N39" s="29">
        <v>4</v>
      </c>
      <c r="O39" s="29">
        <v>4</v>
      </c>
      <c r="P39" s="26">
        <v>37</v>
      </c>
      <c r="Q39" s="30">
        <v>4</v>
      </c>
    </row>
    <row r="40" spans="1:17" x14ac:dyDescent="0.3">
      <c r="A40" s="25">
        <v>38</v>
      </c>
      <c r="B40" s="49">
        <v>42354</v>
      </c>
      <c r="C40" s="26">
        <v>2015</v>
      </c>
      <c r="D40" s="26" t="s">
        <v>30</v>
      </c>
      <c r="E40" s="26">
        <v>29</v>
      </c>
      <c r="F40" s="26" t="s">
        <v>92</v>
      </c>
      <c r="G40" s="26" t="s">
        <v>93</v>
      </c>
      <c r="H40" s="26" t="s">
        <v>94</v>
      </c>
      <c r="I40" s="26" t="s">
        <v>95</v>
      </c>
      <c r="J40" s="26" t="s">
        <v>99</v>
      </c>
      <c r="K40" s="26">
        <v>1</v>
      </c>
      <c r="L40" s="26">
        <v>420</v>
      </c>
      <c r="M40" s="26">
        <v>472</v>
      </c>
      <c r="N40" s="26">
        <v>420</v>
      </c>
      <c r="O40" s="26">
        <v>472</v>
      </c>
      <c r="P40" s="26">
        <v>38</v>
      </c>
      <c r="Q40" s="27">
        <v>472</v>
      </c>
    </row>
    <row r="41" spans="1:17" x14ac:dyDescent="0.3">
      <c r="A41" s="28">
        <v>39</v>
      </c>
      <c r="B41" s="50">
        <v>42358</v>
      </c>
      <c r="C41" s="29">
        <v>2015</v>
      </c>
      <c r="D41" s="29" t="s">
        <v>30</v>
      </c>
      <c r="E41" s="29">
        <v>29</v>
      </c>
      <c r="F41" s="29" t="s">
        <v>92</v>
      </c>
      <c r="G41" s="29" t="s">
        <v>93</v>
      </c>
      <c r="H41" s="29" t="s">
        <v>94</v>
      </c>
      <c r="I41" s="29" t="s">
        <v>95</v>
      </c>
      <c r="J41" s="29" t="s">
        <v>96</v>
      </c>
      <c r="K41" s="29">
        <v>2</v>
      </c>
      <c r="L41" s="29">
        <v>275.5</v>
      </c>
      <c r="M41" s="29">
        <v>303</v>
      </c>
      <c r="N41" s="29">
        <v>551</v>
      </c>
      <c r="O41" s="29">
        <v>606</v>
      </c>
      <c r="P41" s="26">
        <v>39</v>
      </c>
      <c r="Q41" s="30">
        <v>606</v>
      </c>
    </row>
    <row r="42" spans="1:17" x14ac:dyDescent="0.3">
      <c r="A42" s="25">
        <v>40</v>
      </c>
      <c r="B42" s="49">
        <v>42358</v>
      </c>
      <c r="C42" s="26">
        <v>2015</v>
      </c>
      <c r="D42" s="26" t="s">
        <v>30</v>
      </c>
      <c r="E42" s="26">
        <v>29</v>
      </c>
      <c r="F42" s="26" t="s">
        <v>92</v>
      </c>
      <c r="G42" s="26" t="s">
        <v>93</v>
      </c>
      <c r="H42" s="26" t="s">
        <v>94</v>
      </c>
      <c r="I42" s="26" t="s">
        <v>95</v>
      </c>
      <c r="J42" s="26" t="s">
        <v>96</v>
      </c>
      <c r="K42" s="26">
        <v>1</v>
      </c>
      <c r="L42" s="26">
        <v>120</v>
      </c>
      <c r="M42" s="26">
        <v>120</v>
      </c>
      <c r="N42" s="26">
        <v>120</v>
      </c>
      <c r="O42" s="26">
        <v>120</v>
      </c>
      <c r="P42" s="26">
        <v>40</v>
      </c>
      <c r="Q42" s="27">
        <v>120</v>
      </c>
    </row>
    <row r="43" spans="1:17" x14ac:dyDescent="0.3">
      <c r="A43" s="28">
        <v>41</v>
      </c>
      <c r="B43" s="50">
        <v>42358</v>
      </c>
      <c r="C43" s="29">
        <v>2015</v>
      </c>
      <c r="D43" s="29" t="s">
        <v>30</v>
      </c>
      <c r="E43" s="29">
        <v>29</v>
      </c>
      <c r="F43" s="29" t="s">
        <v>92</v>
      </c>
      <c r="G43" s="29" t="s">
        <v>93</v>
      </c>
      <c r="H43" s="29" t="s">
        <v>94</v>
      </c>
      <c r="I43" s="29" t="s">
        <v>95</v>
      </c>
      <c r="J43" s="29" t="s">
        <v>99</v>
      </c>
      <c r="K43" s="29">
        <v>1</v>
      </c>
      <c r="L43" s="29">
        <v>630</v>
      </c>
      <c r="M43" s="29">
        <v>624</v>
      </c>
      <c r="N43" s="29">
        <v>630</v>
      </c>
      <c r="O43" s="29">
        <v>624</v>
      </c>
      <c r="P43" s="26">
        <v>41</v>
      </c>
      <c r="Q43" s="30">
        <v>624</v>
      </c>
    </row>
    <row r="44" spans="1:17" x14ac:dyDescent="0.3">
      <c r="A44" s="25">
        <v>42</v>
      </c>
      <c r="B44" s="49">
        <v>42363</v>
      </c>
      <c r="C44" s="26">
        <v>2015</v>
      </c>
      <c r="D44" s="26" t="s">
        <v>30</v>
      </c>
      <c r="E44" s="26">
        <v>29</v>
      </c>
      <c r="F44" s="26" t="s">
        <v>92</v>
      </c>
      <c r="G44" s="26" t="s">
        <v>93</v>
      </c>
      <c r="H44" s="26" t="s">
        <v>94</v>
      </c>
      <c r="I44" s="26" t="s">
        <v>95</v>
      </c>
      <c r="J44" s="26" t="s">
        <v>96</v>
      </c>
      <c r="K44" s="26">
        <v>2</v>
      </c>
      <c r="L44" s="26">
        <v>32.5</v>
      </c>
      <c r="M44" s="26">
        <v>36</v>
      </c>
      <c r="N44" s="26">
        <v>65</v>
      </c>
      <c r="O44" s="26">
        <v>72</v>
      </c>
      <c r="P44" s="26">
        <v>42</v>
      </c>
      <c r="Q44" s="27">
        <v>72</v>
      </c>
    </row>
    <row r="45" spans="1:17" x14ac:dyDescent="0.3">
      <c r="A45" s="28">
        <v>43</v>
      </c>
      <c r="B45" s="50">
        <v>42363</v>
      </c>
      <c r="C45" s="29">
        <v>2015</v>
      </c>
      <c r="D45" s="29" t="s">
        <v>30</v>
      </c>
      <c r="E45" s="29">
        <v>29</v>
      </c>
      <c r="F45" s="29" t="s">
        <v>92</v>
      </c>
      <c r="G45" s="29" t="s">
        <v>93</v>
      </c>
      <c r="H45" s="29" t="s">
        <v>94</v>
      </c>
      <c r="I45" s="29" t="s">
        <v>95</v>
      </c>
      <c r="J45" s="29" t="s">
        <v>96</v>
      </c>
      <c r="K45" s="29">
        <v>3</v>
      </c>
      <c r="L45" s="29">
        <v>338.33</v>
      </c>
      <c r="M45" s="29">
        <v>389.33333299999998</v>
      </c>
      <c r="N45" s="29">
        <v>1015</v>
      </c>
      <c r="O45" s="29">
        <v>1168</v>
      </c>
      <c r="P45" s="26">
        <v>43</v>
      </c>
      <c r="Q45" s="30">
        <v>1168</v>
      </c>
    </row>
    <row r="46" spans="1:17" x14ac:dyDescent="0.3">
      <c r="A46" s="25">
        <v>44</v>
      </c>
      <c r="B46" s="49">
        <v>42363</v>
      </c>
      <c r="C46" s="26">
        <v>2015</v>
      </c>
      <c r="D46" s="26" t="s">
        <v>30</v>
      </c>
      <c r="E46" s="26">
        <v>29</v>
      </c>
      <c r="F46" s="26" t="s">
        <v>92</v>
      </c>
      <c r="G46" s="26" t="s">
        <v>93</v>
      </c>
      <c r="H46" s="26" t="s">
        <v>94</v>
      </c>
      <c r="I46" s="26" t="s">
        <v>95</v>
      </c>
      <c r="J46" s="26" t="s">
        <v>96</v>
      </c>
      <c r="K46" s="26">
        <v>3</v>
      </c>
      <c r="L46" s="26">
        <v>10.67</v>
      </c>
      <c r="M46" s="26">
        <v>11</v>
      </c>
      <c r="N46" s="26">
        <v>32</v>
      </c>
      <c r="O46" s="26">
        <v>33</v>
      </c>
      <c r="P46" s="26">
        <v>44</v>
      </c>
      <c r="Q46" s="27">
        <v>33</v>
      </c>
    </row>
    <row r="47" spans="1:17" x14ac:dyDescent="0.3">
      <c r="A47" s="28">
        <v>45</v>
      </c>
      <c r="B47" s="50">
        <v>42367</v>
      </c>
      <c r="C47" s="29">
        <v>2015</v>
      </c>
      <c r="D47" s="29" t="s">
        <v>30</v>
      </c>
      <c r="E47" s="29">
        <v>29</v>
      </c>
      <c r="F47" s="29" t="s">
        <v>92</v>
      </c>
      <c r="G47" s="29" t="s">
        <v>93</v>
      </c>
      <c r="H47" s="29" t="s">
        <v>94</v>
      </c>
      <c r="I47" s="29" t="s">
        <v>95</v>
      </c>
      <c r="J47" s="29" t="s">
        <v>96</v>
      </c>
      <c r="K47" s="29">
        <v>3</v>
      </c>
      <c r="L47" s="29">
        <v>36.67</v>
      </c>
      <c r="M47" s="29">
        <v>41.666666999999997</v>
      </c>
      <c r="N47" s="29">
        <v>110</v>
      </c>
      <c r="O47" s="29">
        <v>125</v>
      </c>
      <c r="P47" s="26">
        <v>45</v>
      </c>
      <c r="Q47" s="30">
        <v>125</v>
      </c>
    </row>
    <row r="48" spans="1:17" x14ac:dyDescent="0.3">
      <c r="A48" s="25">
        <v>46</v>
      </c>
      <c r="B48" s="49">
        <v>42367</v>
      </c>
      <c r="C48" s="26">
        <v>2015</v>
      </c>
      <c r="D48" s="26" t="s">
        <v>30</v>
      </c>
      <c r="E48" s="26">
        <v>29</v>
      </c>
      <c r="F48" s="26" t="s">
        <v>92</v>
      </c>
      <c r="G48" s="26" t="s">
        <v>93</v>
      </c>
      <c r="H48" s="26" t="s">
        <v>94</v>
      </c>
      <c r="I48" s="26" t="s">
        <v>95</v>
      </c>
      <c r="J48" s="26" t="s">
        <v>99</v>
      </c>
      <c r="K48" s="26">
        <v>2</v>
      </c>
      <c r="L48" s="26">
        <v>245</v>
      </c>
      <c r="M48" s="26">
        <v>249.5</v>
      </c>
      <c r="N48" s="26">
        <v>490</v>
      </c>
      <c r="O48" s="26">
        <v>499</v>
      </c>
      <c r="P48" s="26">
        <v>46</v>
      </c>
      <c r="Q48" s="27">
        <v>499</v>
      </c>
    </row>
    <row r="49" spans="1:17" x14ac:dyDescent="0.3">
      <c r="A49" s="28">
        <v>47</v>
      </c>
      <c r="B49" s="50">
        <v>42207</v>
      </c>
      <c r="C49" s="29">
        <v>2015</v>
      </c>
      <c r="D49" s="29" t="s">
        <v>25</v>
      </c>
      <c r="E49" s="29">
        <v>18</v>
      </c>
      <c r="F49" s="29" t="s">
        <v>92</v>
      </c>
      <c r="G49" s="29" t="s">
        <v>93</v>
      </c>
      <c r="H49" s="29" t="s">
        <v>100</v>
      </c>
      <c r="I49" s="29" t="s">
        <v>95</v>
      </c>
      <c r="J49" s="29" t="s">
        <v>101</v>
      </c>
      <c r="K49" s="29">
        <v>1</v>
      </c>
      <c r="L49" s="29">
        <v>636</v>
      </c>
      <c r="M49" s="29">
        <v>677</v>
      </c>
      <c r="N49" s="29">
        <v>636</v>
      </c>
      <c r="O49" s="29">
        <v>677</v>
      </c>
      <c r="P49" s="26">
        <v>47</v>
      </c>
      <c r="Q49" s="30">
        <v>677</v>
      </c>
    </row>
    <row r="50" spans="1:17" x14ac:dyDescent="0.3">
      <c r="A50" s="25">
        <v>48</v>
      </c>
      <c r="B50" s="49">
        <v>42287</v>
      </c>
      <c r="C50" s="26">
        <v>2015</v>
      </c>
      <c r="D50" s="26" t="s">
        <v>28</v>
      </c>
      <c r="E50" s="26">
        <v>18</v>
      </c>
      <c r="F50" s="26" t="s">
        <v>92</v>
      </c>
      <c r="G50" s="26" t="s">
        <v>93</v>
      </c>
      <c r="H50" s="26" t="s">
        <v>100</v>
      </c>
      <c r="I50" s="26" t="s">
        <v>95</v>
      </c>
      <c r="J50" s="26" t="s">
        <v>101</v>
      </c>
      <c r="K50" s="26">
        <v>3</v>
      </c>
      <c r="L50" s="26">
        <v>159</v>
      </c>
      <c r="M50" s="26">
        <v>170.66666699999999</v>
      </c>
      <c r="N50" s="26">
        <v>477</v>
      </c>
      <c r="O50" s="26">
        <v>512</v>
      </c>
      <c r="P50" s="26">
        <v>48</v>
      </c>
      <c r="Q50" s="27">
        <v>512</v>
      </c>
    </row>
    <row r="51" spans="1:17" x14ac:dyDescent="0.3">
      <c r="A51" s="28">
        <v>49</v>
      </c>
      <c r="B51" s="50">
        <v>42532</v>
      </c>
      <c r="C51" s="29">
        <v>2016</v>
      </c>
      <c r="D51" s="29" t="s">
        <v>24</v>
      </c>
      <c r="E51" s="29">
        <v>18</v>
      </c>
      <c r="F51" s="29" t="s">
        <v>102</v>
      </c>
      <c r="G51" s="29" t="s">
        <v>93</v>
      </c>
      <c r="H51" s="29" t="s">
        <v>100</v>
      </c>
      <c r="I51" s="29" t="s">
        <v>103</v>
      </c>
      <c r="J51" s="29" t="s">
        <v>104</v>
      </c>
      <c r="K51" s="29">
        <v>1</v>
      </c>
      <c r="L51" s="29">
        <v>769</v>
      </c>
      <c r="M51" s="29">
        <v>875</v>
      </c>
      <c r="N51" s="29">
        <v>769</v>
      </c>
      <c r="O51" s="29">
        <v>875</v>
      </c>
      <c r="P51" s="26">
        <v>49</v>
      </c>
      <c r="Q51" s="30">
        <v>875</v>
      </c>
    </row>
    <row r="52" spans="1:17" x14ac:dyDescent="0.3">
      <c r="A52" s="25">
        <v>50</v>
      </c>
      <c r="B52" s="49">
        <v>42229</v>
      </c>
      <c r="C52" s="26">
        <v>2015</v>
      </c>
      <c r="D52" s="26" t="s">
        <v>26</v>
      </c>
      <c r="E52" s="26">
        <v>18</v>
      </c>
      <c r="F52" s="26" t="s">
        <v>102</v>
      </c>
      <c r="G52" s="26" t="s">
        <v>93</v>
      </c>
      <c r="H52" s="26" t="s">
        <v>100</v>
      </c>
      <c r="I52" s="26" t="s">
        <v>103</v>
      </c>
      <c r="J52" s="26" t="s">
        <v>104</v>
      </c>
      <c r="K52" s="26">
        <v>1</v>
      </c>
      <c r="L52" s="26">
        <v>2295</v>
      </c>
      <c r="M52" s="26">
        <v>2242</v>
      </c>
      <c r="N52" s="26">
        <v>2295</v>
      </c>
      <c r="O52" s="26">
        <v>2242</v>
      </c>
      <c r="P52" s="26">
        <v>50</v>
      </c>
      <c r="Q52" s="27">
        <v>2242</v>
      </c>
    </row>
    <row r="53" spans="1:17" x14ac:dyDescent="0.3">
      <c r="A53" s="28">
        <v>51</v>
      </c>
      <c r="B53" s="50">
        <v>42257</v>
      </c>
      <c r="C53" s="29">
        <v>2015</v>
      </c>
      <c r="D53" s="29" t="s">
        <v>27</v>
      </c>
      <c r="E53" s="29">
        <v>18</v>
      </c>
      <c r="F53" s="29" t="s">
        <v>102</v>
      </c>
      <c r="G53" s="29" t="s">
        <v>93</v>
      </c>
      <c r="H53" s="29" t="s">
        <v>100</v>
      </c>
      <c r="I53" s="29" t="s">
        <v>103</v>
      </c>
      <c r="J53" s="29" t="s">
        <v>104</v>
      </c>
      <c r="K53" s="29">
        <v>1</v>
      </c>
      <c r="L53" s="29">
        <v>769</v>
      </c>
      <c r="M53" s="29">
        <v>776</v>
      </c>
      <c r="N53" s="29">
        <v>769</v>
      </c>
      <c r="O53" s="29">
        <v>776</v>
      </c>
      <c r="P53" s="26">
        <v>51</v>
      </c>
      <c r="Q53" s="30">
        <v>776</v>
      </c>
    </row>
    <row r="54" spans="1:17" x14ac:dyDescent="0.3">
      <c r="A54" s="25">
        <v>52</v>
      </c>
      <c r="B54" s="49">
        <v>42297</v>
      </c>
      <c r="C54" s="26">
        <v>2015</v>
      </c>
      <c r="D54" s="26" t="s">
        <v>28</v>
      </c>
      <c r="E54" s="26">
        <v>18</v>
      </c>
      <c r="F54" s="26" t="s">
        <v>102</v>
      </c>
      <c r="G54" s="26" t="s">
        <v>93</v>
      </c>
      <c r="H54" s="26" t="s">
        <v>100</v>
      </c>
      <c r="I54" s="26" t="s">
        <v>103</v>
      </c>
      <c r="J54" s="26" t="s">
        <v>104</v>
      </c>
      <c r="K54" s="26">
        <v>2</v>
      </c>
      <c r="L54" s="26">
        <v>1160</v>
      </c>
      <c r="M54" s="26">
        <v>1005</v>
      </c>
      <c r="N54" s="26">
        <v>2320</v>
      </c>
      <c r="O54" s="26">
        <v>2010</v>
      </c>
      <c r="P54" s="26">
        <v>52</v>
      </c>
      <c r="Q54" s="27">
        <v>2010</v>
      </c>
    </row>
    <row r="55" spans="1:17" x14ac:dyDescent="0.3">
      <c r="A55" s="28">
        <v>53</v>
      </c>
      <c r="B55" s="50">
        <v>42359</v>
      </c>
      <c r="C55" s="29">
        <v>2015</v>
      </c>
      <c r="D55" s="29" t="s">
        <v>30</v>
      </c>
      <c r="E55" s="29">
        <v>18</v>
      </c>
      <c r="F55" s="29" t="s">
        <v>102</v>
      </c>
      <c r="G55" s="29" t="s">
        <v>93</v>
      </c>
      <c r="H55" s="29" t="s">
        <v>100</v>
      </c>
      <c r="I55" s="29" t="s">
        <v>103</v>
      </c>
      <c r="J55" s="29" t="s">
        <v>104</v>
      </c>
      <c r="K55" s="29">
        <v>1</v>
      </c>
      <c r="L55" s="29">
        <v>2295</v>
      </c>
      <c r="M55" s="29">
        <v>2303</v>
      </c>
      <c r="N55" s="29">
        <v>2295</v>
      </c>
      <c r="O55" s="29">
        <v>2303</v>
      </c>
      <c r="P55" s="26">
        <v>52</v>
      </c>
      <c r="Q55" s="30">
        <v>2303</v>
      </c>
    </row>
    <row r="56" spans="1:17" x14ac:dyDescent="0.3">
      <c r="A56" s="25">
        <v>54</v>
      </c>
      <c r="B56" s="49">
        <v>42212</v>
      </c>
      <c r="C56" s="26">
        <v>2015</v>
      </c>
      <c r="D56" s="26" t="s">
        <v>25</v>
      </c>
      <c r="E56" s="26">
        <v>19</v>
      </c>
      <c r="F56" s="26" t="s">
        <v>92</v>
      </c>
      <c r="G56" s="26" t="s">
        <v>93</v>
      </c>
      <c r="H56" s="26" t="s">
        <v>105</v>
      </c>
      <c r="I56" s="26" t="s">
        <v>95</v>
      </c>
      <c r="J56" s="26" t="s">
        <v>106</v>
      </c>
      <c r="K56" s="26">
        <v>2</v>
      </c>
      <c r="L56" s="26">
        <v>797.5</v>
      </c>
      <c r="M56" s="26">
        <v>813</v>
      </c>
      <c r="N56" s="26">
        <v>1595</v>
      </c>
      <c r="O56" s="26">
        <v>1626</v>
      </c>
      <c r="P56" s="26">
        <v>53</v>
      </c>
      <c r="Q56" s="27">
        <v>1626</v>
      </c>
    </row>
    <row r="57" spans="1:17" x14ac:dyDescent="0.3">
      <c r="A57" s="28">
        <v>55</v>
      </c>
      <c r="B57" s="50">
        <v>42407</v>
      </c>
      <c r="C57" s="29">
        <v>2016</v>
      </c>
      <c r="D57" s="29" t="s">
        <v>20</v>
      </c>
      <c r="E57" s="29">
        <v>19</v>
      </c>
      <c r="F57" s="29" t="s">
        <v>102</v>
      </c>
      <c r="G57" s="29" t="s">
        <v>93</v>
      </c>
      <c r="H57" s="29" t="s">
        <v>94</v>
      </c>
      <c r="I57" s="29" t="s">
        <v>103</v>
      </c>
      <c r="J57" s="29" t="s">
        <v>104</v>
      </c>
      <c r="K57" s="29">
        <v>3</v>
      </c>
      <c r="L57" s="29">
        <v>180</v>
      </c>
      <c r="M57" s="29">
        <v>188.33333300000001</v>
      </c>
      <c r="N57" s="29">
        <v>540</v>
      </c>
      <c r="O57" s="29">
        <v>565</v>
      </c>
      <c r="P57" s="26">
        <v>54</v>
      </c>
      <c r="Q57" s="30">
        <v>565</v>
      </c>
    </row>
    <row r="58" spans="1:17" x14ac:dyDescent="0.3">
      <c r="A58" s="25">
        <v>56</v>
      </c>
      <c r="B58" s="49">
        <v>42209</v>
      </c>
      <c r="C58" s="26">
        <v>2015</v>
      </c>
      <c r="D58" s="26" t="s">
        <v>25</v>
      </c>
      <c r="E58" s="26">
        <v>19</v>
      </c>
      <c r="F58" s="26" t="s">
        <v>102</v>
      </c>
      <c r="G58" s="26" t="s">
        <v>93</v>
      </c>
      <c r="H58" s="26" t="s">
        <v>94</v>
      </c>
      <c r="I58" s="26" t="s">
        <v>103</v>
      </c>
      <c r="J58" s="26" t="s">
        <v>104</v>
      </c>
      <c r="K58" s="26">
        <v>1</v>
      </c>
      <c r="L58" s="26">
        <v>2320</v>
      </c>
      <c r="M58" s="26">
        <v>2160</v>
      </c>
      <c r="N58" s="26">
        <v>2320</v>
      </c>
      <c r="O58" s="26">
        <v>2160</v>
      </c>
      <c r="P58" s="26">
        <v>55</v>
      </c>
      <c r="Q58" s="27">
        <v>2160</v>
      </c>
    </row>
    <row r="59" spans="1:17" x14ac:dyDescent="0.3">
      <c r="A59" s="28">
        <v>57</v>
      </c>
      <c r="B59" s="50">
        <v>42449</v>
      </c>
      <c r="C59" s="29">
        <v>2016</v>
      </c>
      <c r="D59" s="29" t="s">
        <v>21</v>
      </c>
      <c r="E59" s="29">
        <v>19</v>
      </c>
      <c r="F59" s="29" t="s">
        <v>102</v>
      </c>
      <c r="G59" s="29" t="s">
        <v>93</v>
      </c>
      <c r="H59" s="29" t="s">
        <v>100</v>
      </c>
      <c r="I59" s="29" t="s">
        <v>97</v>
      </c>
      <c r="J59" s="29" t="s">
        <v>107</v>
      </c>
      <c r="K59" s="29">
        <v>3</v>
      </c>
      <c r="L59" s="29">
        <v>100</v>
      </c>
      <c r="M59" s="29">
        <v>117.666667</v>
      </c>
      <c r="N59" s="29">
        <v>300</v>
      </c>
      <c r="O59" s="29">
        <v>353</v>
      </c>
      <c r="P59" s="26">
        <v>56</v>
      </c>
      <c r="Q59" s="30">
        <v>353</v>
      </c>
    </row>
    <row r="60" spans="1:17" x14ac:dyDescent="0.3">
      <c r="A60" s="25">
        <v>58</v>
      </c>
      <c r="B60" s="49">
        <v>42450</v>
      </c>
      <c r="C60" s="26">
        <v>2016</v>
      </c>
      <c r="D60" s="26" t="s">
        <v>21</v>
      </c>
      <c r="E60" s="26">
        <v>19</v>
      </c>
      <c r="F60" s="26" t="s">
        <v>102</v>
      </c>
      <c r="G60" s="26" t="s">
        <v>93</v>
      </c>
      <c r="H60" s="26" t="s">
        <v>100</v>
      </c>
      <c r="I60" s="26" t="s">
        <v>97</v>
      </c>
      <c r="J60" s="26" t="s">
        <v>107</v>
      </c>
      <c r="K60" s="26">
        <v>1</v>
      </c>
      <c r="L60" s="26">
        <v>750</v>
      </c>
      <c r="M60" s="26">
        <v>985</v>
      </c>
      <c r="N60" s="26">
        <v>750</v>
      </c>
      <c r="O60" s="26">
        <v>985</v>
      </c>
      <c r="P60" s="26">
        <v>57</v>
      </c>
      <c r="Q60" s="27">
        <v>985</v>
      </c>
    </row>
    <row r="61" spans="1:17" x14ac:dyDescent="0.3">
      <c r="A61" s="28">
        <v>59</v>
      </c>
      <c r="B61" s="50">
        <v>42496</v>
      </c>
      <c r="C61" s="29">
        <v>2016</v>
      </c>
      <c r="D61" s="29" t="s">
        <v>23</v>
      </c>
      <c r="E61" s="29">
        <v>19</v>
      </c>
      <c r="F61" s="29" t="s">
        <v>102</v>
      </c>
      <c r="G61" s="29" t="s">
        <v>93</v>
      </c>
      <c r="H61" s="29" t="s">
        <v>100</v>
      </c>
      <c r="I61" s="29" t="s">
        <v>97</v>
      </c>
      <c r="J61" s="29" t="s">
        <v>107</v>
      </c>
      <c r="K61" s="29">
        <v>3</v>
      </c>
      <c r="L61" s="29">
        <v>133.33000000000001</v>
      </c>
      <c r="M61" s="29">
        <v>164.33333300000001</v>
      </c>
      <c r="N61" s="29">
        <v>400</v>
      </c>
      <c r="O61" s="29">
        <v>493</v>
      </c>
      <c r="P61" s="26">
        <v>58</v>
      </c>
      <c r="Q61" s="30">
        <v>493</v>
      </c>
    </row>
    <row r="62" spans="1:17" x14ac:dyDescent="0.3">
      <c r="A62" s="25">
        <v>60</v>
      </c>
      <c r="B62" s="49">
        <v>42527</v>
      </c>
      <c r="C62" s="26">
        <v>2016</v>
      </c>
      <c r="D62" s="26" t="s">
        <v>24</v>
      </c>
      <c r="E62" s="26">
        <v>19</v>
      </c>
      <c r="F62" s="26" t="s">
        <v>102</v>
      </c>
      <c r="G62" s="26" t="s">
        <v>93</v>
      </c>
      <c r="H62" s="26" t="s">
        <v>100</v>
      </c>
      <c r="I62" s="26" t="s">
        <v>95</v>
      </c>
      <c r="J62" s="26" t="s">
        <v>108</v>
      </c>
      <c r="K62" s="26">
        <v>3</v>
      </c>
      <c r="L62" s="26">
        <v>88</v>
      </c>
      <c r="M62" s="26">
        <v>95.333332999999996</v>
      </c>
      <c r="N62" s="26">
        <v>264</v>
      </c>
      <c r="O62" s="26">
        <v>286</v>
      </c>
      <c r="P62" s="26">
        <v>59</v>
      </c>
      <c r="Q62" s="27">
        <v>286</v>
      </c>
    </row>
    <row r="63" spans="1:17" x14ac:dyDescent="0.3">
      <c r="A63" s="28">
        <v>61</v>
      </c>
      <c r="B63" s="50">
        <v>42530</v>
      </c>
      <c r="C63" s="29">
        <v>2016</v>
      </c>
      <c r="D63" s="29" t="s">
        <v>24</v>
      </c>
      <c r="E63" s="29">
        <v>19</v>
      </c>
      <c r="F63" s="29" t="s">
        <v>102</v>
      </c>
      <c r="G63" s="29" t="s">
        <v>93</v>
      </c>
      <c r="H63" s="29" t="s">
        <v>100</v>
      </c>
      <c r="I63" s="29" t="s">
        <v>97</v>
      </c>
      <c r="J63" s="29" t="s">
        <v>107</v>
      </c>
      <c r="K63" s="29">
        <v>2</v>
      </c>
      <c r="L63" s="29">
        <v>300</v>
      </c>
      <c r="M63" s="29">
        <v>384</v>
      </c>
      <c r="N63" s="29">
        <v>600</v>
      </c>
      <c r="O63" s="29">
        <v>768</v>
      </c>
      <c r="P63" s="26">
        <v>60</v>
      </c>
      <c r="Q63" s="30">
        <v>768</v>
      </c>
    </row>
    <row r="64" spans="1:17" x14ac:dyDescent="0.3">
      <c r="A64" s="25">
        <v>62</v>
      </c>
      <c r="B64" s="49">
        <v>42236</v>
      </c>
      <c r="C64" s="26">
        <v>2015</v>
      </c>
      <c r="D64" s="26" t="s">
        <v>26</v>
      </c>
      <c r="E64" s="26">
        <v>19</v>
      </c>
      <c r="F64" s="26" t="s">
        <v>102</v>
      </c>
      <c r="G64" s="26" t="s">
        <v>93</v>
      </c>
      <c r="H64" s="26" t="s">
        <v>100</v>
      </c>
      <c r="I64" s="26" t="s">
        <v>97</v>
      </c>
      <c r="J64" s="26" t="s">
        <v>107</v>
      </c>
      <c r="K64" s="26">
        <v>3</v>
      </c>
      <c r="L64" s="26">
        <v>133.33000000000001</v>
      </c>
      <c r="M64" s="26">
        <v>161</v>
      </c>
      <c r="N64" s="26">
        <v>400</v>
      </c>
      <c r="O64" s="26">
        <v>483</v>
      </c>
      <c r="P64" s="26">
        <v>61</v>
      </c>
      <c r="Q64" s="27">
        <v>483</v>
      </c>
    </row>
    <row r="65" spans="1:17" x14ac:dyDescent="0.3">
      <c r="A65" s="28">
        <v>63</v>
      </c>
      <c r="B65" s="50">
        <v>42237</v>
      </c>
      <c r="C65" s="29">
        <v>2015</v>
      </c>
      <c r="D65" s="29" t="s">
        <v>26</v>
      </c>
      <c r="E65" s="29">
        <v>19</v>
      </c>
      <c r="F65" s="29" t="s">
        <v>102</v>
      </c>
      <c r="G65" s="29" t="s">
        <v>93</v>
      </c>
      <c r="H65" s="29" t="s">
        <v>100</v>
      </c>
      <c r="I65" s="29" t="s">
        <v>97</v>
      </c>
      <c r="J65" s="29" t="s">
        <v>107</v>
      </c>
      <c r="K65" s="29">
        <v>2</v>
      </c>
      <c r="L65" s="29">
        <v>594</v>
      </c>
      <c r="M65" s="29">
        <v>569.5</v>
      </c>
      <c r="N65" s="29">
        <v>1188</v>
      </c>
      <c r="O65" s="29">
        <v>1139</v>
      </c>
      <c r="P65" s="26">
        <v>62</v>
      </c>
      <c r="Q65" s="30">
        <v>1139</v>
      </c>
    </row>
    <row r="66" spans="1:17" x14ac:dyDescent="0.3">
      <c r="A66" s="25">
        <v>64</v>
      </c>
      <c r="B66" s="49">
        <v>42274</v>
      </c>
      <c r="C66" s="26">
        <v>2015</v>
      </c>
      <c r="D66" s="26" t="s">
        <v>27</v>
      </c>
      <c r="E66" s="26">
        <v>19</v>
      </c>
      <c r="F66" s="26" t="s">
        <v>102</v>
      </c>
      <c r="G66" s="26" t="s">
        <v>93</v>
      </c>
      <c r="H66" s="26" t="s">
        <v>100</v>
      </c>
      <c r="I66" s="26" t="s">
        <v>97</v>
      </c>
      <c r="J66" s="26" t="s">
        <v>107</v>
      </c>
      <c r="K66" s="26">
        <v>2</v>
      </c>
      <c r="L66" s="26">
        <v>75</v>
      </c>
      <c r="M66" s="26">
        <v>79.5</v>
      </c>
      <c r="N66" s="26">
        <v>150</v>
      </c>
      <c r="O66" s="26">
        <v>159</v>
      </c>
      <c r="P66" s="26">
        <v>63</v>
      </c>
      <c r="Q66" s="27">
        <v>159</v>
      </c>
    </row>
    <row r="67" spans="1:17" x14ac:dyDescent="0.3">
      <c r="A67" s="28">
        <v>65</v>
      </c>
      <c r="B67" s="50">
        <v>42396</v>
      </c>
      <c r="C67" s="29">
        <v>2016</v>
      </c>
      <c r="D67" s="29" t="s">
        <v>19</v>
      </c>
      <c r="E67" s="29">
        <v>19</v>
      </c>
      <c r="F67" s="29" t="s">
        <v>102</v>
      </c>
      <c r="G67" s="29" t="s">
        <v>93</v>
      </c>
      <c r="H67" s="29" t="s">
        <v>100</v>
      </c>
      <c r="I67" s="29" t="s">
        <v>95</v>
      </c>
      <c r="J67" s="29" t="s">
        <v>109</v>
      </c>
      <c r="K67" s="29">
        <v>2</v>
      </c>
      <c r="L67" s="29">
        <v>99.5</v>
      </c>
      <c r="M67" s="29">
        <v>126</v>
      </c>
      <c r="N67" s="29">
        <v>199</v>
      </c>
      <c r="O67" s="29">
        <v>252</v>
      </c>
      <c r="P67" s="26">
        <v>64</v>
      </c>
      <c r="Q67" s="30">
        <v>252</v>
      </c>
    </row>
    <row r="68" spans="1:17" x14ac:dyDescent="0.3">
      <c r="A68" s="25">
        <v>66</v>
      </c>
      <c r="B68" s="49">
        <v>42394</v>
      </c>
      <c r="C68" s="26">
        <v>2016</v>
      </c>
      <c r="D68" s="26" t="s">
        <v>19</v>
      </c>
      <c r="E68" s="26">
        <v>19</v>
      </c>
      <c r="F68" s="26" t="s">
        <v>92</v>
      </c>
      <c r="G68" s="26" t="s">
        <v>93</v>
      </c>
      <c r="H68" s="26" t="s">
        <v>100</v>
      </c>
      <c r="I68" s="26" t="s">
        <v>95</v>
      </c>
      <c r="J68" s="26" t="s">
        <v>99</v>
      </c>
      <c r="K68" s="26">
        <v>3</v>
      </c>
      <c r="L68" s="26">
        <v>46.67</v>
      </c>
      <c r="M68" s="26">
        <v>51.666666999999997</v>
      </c>
      <c r="N68" s="26">
        <v>140</v>
      </c>
      <c r="O68" s="26">
        <v>155</v>
      </c>
      <c r="P68" s="26">
        <v>65</v>
      </c>
      <c r="Q68" s="27">
        <v>155</v>
      </c>
    </row>
    <row r="69" spans="1:17" x14ac:dyDescent="0.3">
      <c r="A69" s="28">
        <v>67</v>
      </c>
      <c r="B69" s="50">
        <v>42395</v>
      </c>
      <c r="C69" s="29">
        <v>2016</v>
      </c>
      <c r="D69" s="29" t="s">
        <v>19</v>
      </c>
      <c r="E69" s="29">
        <v>19</v>
      </c>
      <c r="F69" s="29" t="s">
        <v>92</v>
      </c>
      <c r="G69" s="29" t="s">
        <v>93</v>
      </c>
      <c r="H69" s="29" t="s">
        <v>100</v>
      </c>
      <c r="I69" s="29" t="s">
        <v>95</v>
      </c>
      <c r="J69" s="29" t="s">
        <v>99</v>
      </c>
      <c r="K69" s="29">
        <v>1</v>
      </c>
      <c r="L69" s="29">
        <v>175</v>
      </c>
      <c r="M69" s="29">
        <v>218</v>
      </c>
      <c r="N69" s="29">
        <v>175</v>
      </c>
      <c r="O69" s="29">
        <v>218</v>
      </c>
      <c r="P69" s="26">
        <v>66</v>
      </c>
      <c r="Q69" s="30">
        <v>218</v>
      </c>
    </row>
    <row r="70" spans="1:17" x14ac:dyDescent="0.3">
      <c r="A70" s="25">
        <v>68</v>
      </c>
      <c r="B70" s="49">
        <v>42510</v>
      </c>
      <c r="C70" s="26">
        <v>2016</v>
      </c>
      <c r="D70" s="26" t="s">
        <v>23</v>
      </c>
      <c r="E70" s="26">
        <v>19</v>
      </c>
      <c r="F70" s="26" t="s">
        <v>92</v>
      </c>
      <c r="G70" s="26" t="s">
        <v>93</v>
      </c>
      <c r="H70" s="26" t="s">
        <v>100</v>
      </c>
      <c r="I70" s="26" t="s">
        <v>95</v>
      </c>
      <c r="J70" s="26" t="s">
        <v>99</v>
      </c>
      <c r="K70" s="26">
        <v>2</v>
      </c>
      <c r="L70" s="26">
        <v>52.5</v>
      </c>
      <c r="M70" s="26">
        <v>60</v>
      </c>
      <c r="N70" s="26">
        <v>105</v>
      </c>
      <c r="O70" s="26">
        <v>120</v>
      </c>
      <c r="P70" s="26">
        <v>67</v>
      </c>
      <c r="Q70" s="27">
        <v>120</v>
      </c>
    </row>
    <row r="71" spans="1:17" x14ac:dyDescent="0.3">
      <c r="A71" s="28">
        <v>69</v>
      </c>
      <c r="B71" s="50">
        <v>42211</v>
      </c>
      <c r="C71" s="29">
        <v>2015</v>
      </c>
      <c r="D71" s="29" t="s">
        <v>25</v>
      </c>
      <c r="E71" s="29">
        <v>19</v>
      </c>
      <c r="F71" s="29" t="s">
        <v>92</v>
      </c>
      <c r="G71" s="29" t="s">
        <v>93</v>
      </c>
      <c r="H71" s="29" t="s">
        <v>100</v>
      </c>
      <c r="I71" s="29" t="s">
        <v>95</v>
      </c>
      <c r="J71" s="29" t="s">
        <v>99</v>
      </c>
      <c r="K71" s="29">
        <v>2</v>
      </c>
      <c r="L71" s="29">
        <v>122.5</v>
      </c>
      <c r="M71" s="29">
        <v>139.5</v>
      </c>
      <c r="N71" s="29">
        <v>245</v>
      </c>
      <c r="O71" s="29">
        <v>279</v>
      </c>
      <c r="P71" s="26">
        <v>68</v>
      </c>
      <c r="Q71" s="30">
        <v>279</v>
      </c>
    </row>
    <row r="72" spans="1:17" x14ac:dyDescent="0.3">
      <c r="A72" s="25">
        <v>70</v>
      </c>
      <c r="B72" s="49">
        <v>42344</v>
      </c>
      <c r="C72" s="26">
        <v>2015</v>
      </c>
      <c r="D72" s="26" t="s">
        <v>30</v>
      </c>
      <c r="E72" s="26">
        <v>19</v>
      </c>
      <c r="F72" s="26" t="s">
        <v>92</v>
      </c>
      <c r="G72" s="26" t="s">
        <v>93</v>
      </c>
      <c r="H72" s="26" t="s">
        <v>100</v>
      </c>
      <c r="I72" s="26" t="s">
        <v>95</v>
      </c>
      <c r="J72" s="26" t="s">
        <v>99</v>
      </c>
      <c r="K72" s="26">
        <v>1</v>
      </c>
      <c r="L72" s="26">
        <v>420</v>
      </c>
      <c r="M72" s="26">
        <v>458</v>
      </c>
      <c r="N72" s="26">
        <v>420</v>
      </c>
      <c r="O72" s="26">
        <v>458</v>
      </c>
      <c r="P72" s="26">
        <v>69</v>
      </c>
      <c r="Q72" s="27">
        <v>458</v>
      </c>
    </row>
    <row r="73" spans="1:17" x14ac:dyDescent="0.3">
      <c r="A73" s="28">
        <v>71</v>
      </c>
      <c r="B73" s="50">
        <v>42545</v>
      </c>
      <c r="C73" s="29">
        <v>2016</v>
      </c>
      <c r="D73" s="29" t="s">
        <v>24</v>
      </c>
      <c r="E73" s="29">
        <v>20</v>
      </c>
      <c r="F73" s="29" t="s">
        <v>102</v>
      </c>
      <c r="G73" s="29" t="s">
        <v>93</v>
      </c>
      <c r="H73" s="29" t="s">
        <v>94</v>
      </c>
      <c r="I73" s="29" t="s">
        <v>97</v>
      </c>
      <c r="J73" s="29" t="s">
        <v>110</v>
      </c>
      <c r="K73" s="29">
        <v>3</v>
      </c>
      <c r="L73" s="29">
        <v>45</v>
      </c>
      <c r="M73" s="29">
        <v>52.666666999999997</v>
      </c>
      <c r="N73" s="29">
        <v>135</v>
      </c>
      <c r="O73" s="29">
        <v>158</v>
      </c>
      <c r="P73" s="26">
        <v>70</v>
      </c>
      <c r="Q73" s="30">
        <v>158</v>
      </c>
    </row>
    <row r="74" spans="1:17" x14ac:dyDescent="0.3">
      <c r="A74" s="25">
        <v>72</v>
      </c>
      <c r="B74" s="49">
        <v>42282</v>
      </c>
      <c r="C74" s="26">
        <v>2015</v>
      </c>
      <c r="D74" s="26" t="s">
        <v>28</v>
      </c>
      <c r="E74" s="26">
        <v>20</v>
      </c>
      <c r="F74" s="26" t="s">
        <v>102</v>
      </c>
      <c r="G74" s="26" t="s">
        <v>93</v>
      </c>
      <c r="H74" s="26" t="s">
        <v>94</v>
      </c>
      <c r="I74" s="26" t="s">
        <v>97</v>
      </c>
      <c r="J74" s="26" t="s">
        <v>110</v>
      </c>
      <c r="K74" s="26">
        <v>2</v>
      </c>
      <c r="L74" s="26">
        <v>27</v>
      </c>
      <c r="M74" s="26">
        <v>30.5</v>
      </c>
      <c r="N74" s="26">
        <v>54</v>
      </c>
      <c r="O74" s="26">
        <v>61</v>
      </c>
      <c r="P74" s="26">
        <v>71</v>
      </c>
      <c r="Q74" s="27">
        <v>61</v>
      </c>
    </row>
    <row r="75" spans="1:17" x14ac:dyDescent="0.3">
      <c r="A75" s="28">
        <v>73</v>
      </c>
      <c r="B75" s="50">
        <v>42203</v>
      </c>
      <c r="C75" s="29">
        <v>2015</v>
      </c>
      <c r="D75" s="29" t="s">
        <v>25</v>
      </c>
      <c r="E75" s="29">
        <v>20</v>
      </c>
      <c r="F75" s="29" t="s">
        <v>92</v>
      </c>
      <c r="G75" s="29" t="s">
        <v>93</v>
      </c>
      <c r="H75" s="29" t="s">
        <v>100</v>
      </c>
      <c r="I75" s="29" t="s">
        <v>103</v>
      </c>
      <c r="J75" s="29" t="s">
        <v>104</v>
      </c>
      <c r="K75" s="29">
        <v>1</v>
      </c>
      <c r="L75" s="29">
        <v>2295</v>
      </c>
      <c r="M75" s="29">
        <v>2146</v>
      </c>
      <c r="N75" s="29">
        <v>2295</v>
      </c>
      <c r="O75" s="29">
        <v>2146</v>
      </c>
      <c r="P75" s="26">
        <v>72</v>
      </c>
      <c r="Q75" s="30">
        <v>2146</v>
      </c>
    </row>
    <row r="76" spans="1:17" x14ac:dyDescent="0.3">
      <c r="A76" s="25">
        <v>74</v>
      </c>
      <c r="B76" s="49">
        <v>42210</v>
      </c>
      <c r="C76" s="26">
        <v>2015</v>
      </c>
      <c r="D76" s="26" t="s">
        <v>25</v>
      </c>
      <c r="E76" s="26">
        <v>20</v>
      </c>
      <c r="F76" s="26" t="s">
        <v>92</v>
      </c>
      <c r="G76" s="26" t="s">
        <v>93</v>
      </c>
      <c r="H76" s="26" t="s">
        <v>100</v>
      </c>
      <c r="I76" s="26" t="s">
        <v>103</v>
      </c>
      <c r="J76" s="26" t="s">
        <v>104</v>
      </c>
      <c r="K76" s="26">
        <v>1</v>
      </c>
      <c r="L76" s="26">
        <v>2320</v>
      </c>
      <c r="M76" s="26">
        <v>2030</v>
      </c>
      <c r="N76" s="26">
        <v>2320</v>
      </c>
      <c r="O76" s="26">
        <v>2030</v>
      </c>
      <c r="P76" s="26">
        <v>73</v>
      </c>
      <c r="Q76" s="27">
        <v>2030</v>
      </c>
    </row>
    <row r="77" spans="1:17" x14ac:dyDescent="0.3">
      <c r="A77" s="28">
        <v>75</v>
      </c>
      <c r="B77" s="50">
        <v>42342</v>
      </c>
      <c r="C77" s="29">
        <v>2015</v>
      </c>
      <c r="D77" s="29" t="s">
        <v>30</v>
      </c>
      <c r="E77" s="29">
        <v>20</v>
      </c>
      <c r="F77" s="29" t="s">
        <v>92</v>
      </c>
      <c r="G77" s="29" t="s">
        <v>93</v>
      </c>
      <c r="H77" s="29" t="s">
        <v>100</v>
      </c>
      <c r="I77" s="29" t="s">
        <v>103</v>
      </c>
      <c r="J77" s="29" t="s">
        <v>104</v>
      </c>
      <c r="K77" s="29">
        <v>1</v>
      </c>
      <c r="L77" s="29">
        <v>2295</v>
      </c>
      <c r="M77" s="29">
        <v>1884</v>
      </c>
      <c r="N77" s="29">
        <v>2295</v>
      </c>
      <c r="O77" s="29">
        <v>1884</v>
      </c>
      <c r="P77" s="26">
        <v>74</v>
      </c>
      <c r="Q77" s="30">
        <v>1884</v>
      </c>
    </row>
    <row r="78" spans="1:17" x14ac:dyDescent="0.3">
      <c r="A78" s="25">
        <v>76</v>
      </c>
      <c r="B78" s="49">
        <v>42201</v>
      </c>
      <c r="C78" s="26">
        <v>2015</v>
      </c>
      <c r="D78" s="26" t="s">
        <v>25</v>
      </c>
      <c r="E78" s="26">
        <v>22</v>
      </c>
      <c r="F78" s="26" t="s">
        <v>92</v>
      </c>
      <c r="G78" s="26" t="s">
        <v>93</v>
      </c>
      <c r="H78" s="26" t="s">
        <v>94</v>
      </c>
      <c r="I78" s="26" t="s">
        <v>97</v>
      </c>
      <c r="J78" s="26" t="s">
        <v>111</v>
      </c>
      <c r="K78" s="26">
        <v>1</v>
      </c>
      <c r="L78" s="26">
        <v>216</v>
      </c>
      <c r="M78" s="26">
        <v>228</v>
      </c>
      <c r="N78" s="26">
        <v>216</v>
      </c>
      <c r="O78" s="26">
        <v>228</v>
      </c>
      <c r="P78" s="26">
        <v>75</v>
      </c>
      <c r="Q78" s="27">
        <v>228</v>
      </c>
    </row>
    <row r="79" spans="1:17" x14ac:dyDescent="0.3">
      <c r="A79" s="28">
        <v>77</v>
      </c>
      <c r="B79" s="50">
        <v>42230</v>
      </c>
      <c r="C79" s="29">
        <v>2015</v>
      </c>
      <c r="D79" s="29" t="s">
        <v>26</v>
      </c>
      <c r="E79" s="29">
        <v>24</v>
      </c>
      <c r="F79" s="29" t="s">
        <v>92</v>
      </c>
      <c r="G79" s="29" t="s">
        <v>93</v>
      </c>
      <c r="H79" s="29" t="s">
        <v>100</v>
      </c>
      <c r="I79" s="29" t="s">
        <v>95</v>
      </c>
      <c r="J79" s="29" t="s">
        <v>101</v>
      </c>
      <c r="K79" s="29">
        <v>3</v>
      </c>
      <c r="L79" s="29">
        <v>530</v>
      </c>
      <c r="M79" s="29">
        <v>529.33333300000004</v>
      </c>
      <c r="N79" s="29">
        <v>1590</v>
      </c>
      <c r="O79" s="29">
        <v>1588</v>
      </c>
      <c r="P79" s="26">
        <v>76</v>
      </c>
      <c r="Q79" s="30">
        <v>1588</v>
      </c>
    </row>
    <row r="80" spans="1:17" x14ac:dyDescent="0.3">
      <c r="A80" s="25">
        <v>78</v>
      </c>
      <c r="B80" s="49">
        <v>42366</v>
      </c>
      <c r="C80" s="26">
        <v>2015</v>
      </c>
      <c r="D80" s="26" t="s">
        <v>30</v>
      </c>
      <c r="E80" s="26">
        <v>24</v>
      </c>
      <c r="F80" s="26" t="s">
        <v>92</v>
      </c>
      <c r="G80" s="26" t="s">
        <v>93</v>
      </c>
      <c r="H80" s="26" t="s">
        <v>100</v>
      </c>
      <c r="I80" s="26" t="s">
        <v>95</v>
      </c>
      <c r="J80" s="26" t="s">
        <v>101</v>
      </c>
      <c r="K80" s="26">
        <v>1</v>
      </c>
      <c r="L80" s="26">
        <v>1113</v>
      </c>
      <c r="M80" s="26">
        <v>1297</v>
      </c>
      <c r="N80" s="26">
        <v>1113</v>
      </c>
      <c r="O80" s="26">
        <v>1297</v>
      </c>
      <c r="P80" s="26">
        <v>77</v>
      </c>
      <c r="Q80" s="27">
        <v>1297</v>
      </c>
    </row>
    <row r="81" spans="1:17" x14ac:dyDescent="0.3">
      <c r="A81" s="28">
        <v>79</v>
      </c>
      <c r="B81" s="50">
        <v>42455</v>
      </c>
      <c r="C81" s="29">
        <v>2016</v>
      </c>
      <c r="D81" s="29" t="s">
        <v>21</v>
      </c>
      <c r="E81" s="29">
        <v>40</v>
      </c>
      <c r="F81" s="29" t="s">
        <v>102</v>
      </c>
      <c r="G81" s="29" t="s">
        <v>93</v>
      </c>
      <c r="H81" s="29" t="s">
        <v>105</v>
      </c>
      <c r="I81" s="29" t="s">
        <v>103</v>
      </c>
      <c r="J81" s="29" t="s">
        <v>104</v>
      </c>
      <c r="K81" s="29">
        <v>1</v>
      </c>
      <c r="L81" s="29">
        <v>769</v>
      </c>
      <c r="M81" s="29">
        <v>873</v>
      </c>
      <c r="N81" s="29">
        <v>769</v>
      </c>
      <c r="O81" s="29">
        <v>873</v>
      </c>
      <c r="P81" s="26">
        <v>78</v>
      </c>
      <c r="Q81" s="30">
        <v>873</v>
      </c>
    </row>
    <row r="82" spans="1:17" x14ac:dyDescent="0.3">
      <c r="A82" s="25">
        <v>80</v>
      </c>
      <c r="B82" s="49">
        <v>42514</v>
      </c>
      <c r="C82" s="26">
        <v>2016</v>
      </c>
      <c r="D82" s="26" t="s">
        <v>23</v>
      </c>
      <c r="E82" s="26">
        <v>40</v>
      </c>
      <c r="F82" s="26" t="s">
        <v>102</v>
      </c>
      <c r="G82" s="26" t="s">
        <v>93</v>
      </c>
      <c r="H82" s="26" t="s">
        <v>105</v>
      </c>
      <c r="I82" s="26" t="s">
        <v>103</v>
      </c>
      <c r="J82" s="26" t="s">
        <v>112</v>
      </c>
      <c r="K82" s="26">
        <v>3</v>
      </c>
      <c r="L82" s="26">
        <v>247.33</v>
      </c>
      <c r="M82" s="26">
        <v>250.33333300000001</v>
      </c>
      <c r="N82" s="26">
        <v>742</v>
      </c>
      <c r="O82" s="26">
        <v>751</v>
      </c>
      <c r="P82" s="26">
        <v>79</v>
      </c>
      <c r="Q82" s="27">
        <v>751</v>
      </c>
    </row>
    <row r="83" spans="1:17" x14ac:dyDescent="0.3">
      <c r="A83" s="28">
        <v>81</v>
      </c>
      <c r="B83" s="50">
        <v>42193</v>
      </c>
      <c r="C83" s="29">
        <v>2015</v>
      </c>
      <c r="D83" s="29" t="s">
        <v>25</v>
      </c>
      <c r="E83" s="29">
        <v>40</v>
      </c>
      <c r="F83" s="29" t="s">
        <v>102</v>
      </c>
      <c r="G83" s="29" t="s">
        <v>93</v>
      </c>
      <c r="H83" s="29" t="s">
        <v>105</v>
      </c>
      <c r="I83" s="29" t="s">
        <v>103</v>
      </c>
      <c r="J83" s="29" t="s">
        <v>104</v>
      </c>
      <c r="K83" s="29">
        <v>1</v>
      </c>
      <c r="L83" s="29">
        <v>2320</v>
      </c>
      <c r="M83" s="29">
        <v>2340</v>
      </c>
      <c r="N83" s="29">
        <v>2320</v>
      </c>
      <c r="O83" s="29">
        <v>2340</v>
      </c>
      <c r="P83" s="26">
        <v>80</v>
      </c>
      <c r="Q83" s="30">
        <v>2340</v>
      </c>
    </row>
    <row r="84" spans="1:17" x14ac:dyDescent="0.3">
      <c r="A84" s="25">
        <v>82</v>
      </c>
      <c r="B84" s="49">
        <v>42198</v>
      </c>
      <c r="C84" s="26">
        <v>2015</v>
      </c>
      <c r="D84" s="26" t="s">
        <v>25</v>
      </c>
      <c r="E84" s="26">
        <v>40</v>
      </c>
      <c r="F84" s="26" t="s">
        <v>102</v>
      </c>
      <c r="G84" s="26" t="s">
        <v>93</v>
      </c>
      <c r="H84" s="26" t="s">
        <v>105</v>
      </c>
      <c r="I84" s="26" t="s">
        <v>103</v>
      </c>
      <c r="J84" s="26" t="s">
        <v>104</v>
      </c>
      <c r="K84" s="26">
        <v>2</v>
      </c>
      <c r="L84" s="26">
        <v>384.5</v>
      </c>
      <c r="M84" s="26">
        <v>353.5</v>
      </c>
      <c r="N84" s="26">
        <v>769</v>
      </c>
      <c r="O84" s="26">
        <v>707</v>
      </c>
      <c r="P84" s="26">
        <v>81</v>
      </c>
      <c r="Q84" s="27">
        <v>707</v>
      </c>
    </row>
    <row r="85" spans="1:17" x14ac:dyDescent="0.3">
      <c r="A85" s="28">
        <v>83</v>
      </c>
      <c r="B85" s="50">
        <v>42224</v>
      </c>
      <c r="C85" s="29">
        <v>2015</v>
      </c>
      <c r="D85" s="29" t="s">
        <v>26</v>
      </c>
      <c r="E85" s="29">
        <v>40</v>
      </c>
      <c r="F85" s="29" t="s">
        <v>102</v>
      </c>
      <c r="G85" s="29" t="s">
        <v>93</v>
      </c>
      <c r="H85" s="29" t="s">
        <v>105</v>
      </c>
      <c r="I85" s="29" t="s">
        <v>103</v>
      </c>
      <c r="J85" s="29" t="s">
        <v>104</v>
      </c>
      <c r="K85" s="29">
        <v>1</v>
      </c>
      <c r="L85" s="29">
        <v>2320</v>
      </c>
      <c r="M85" s="29">
        <v>2340</v>
      </c>
      <c r="N85" s="29">
        <v>2320</v>
      </c>
      <c r="O85" s="29">
        <v>2340</v>
      </c>
      <c r="P85" s="26">
        <v>82</v>
      </c>
      <c r="Q85" s="30">
        <v>2340</v>
      </c>
    </row>
    <row r="86" spans="1:17" x14ac:dyDescent="0.3">
      <c r="A86" s="25">
        <v>84</v>
      </c>
      <c r="B86" s="49">
        <v>42363</v>
      </c>
      <c r="C86" s="26">
        <v>2015</v>
      </c>
      <c r="D86" s="26" t="s">
        <v>30</v>
      </c>
      <c r="E86" s="26">
        <v>40</v>
      </c>
      <c r="F86" s="26" t="s">
        <v>102</v>
      </c>
      <c r="G86" s="26" t="s">
        <v>93</v>
      </c>
      <c r="H86" s="26" t="s">
        <v>105</v>
      </c>
      <c r="I86" s="26" t="s">
        <v>103</v>
      </c>
      <c r="J86" s="26" t="s">
        <v>104</v>
      </c>
      <c r="K86" s="26">
        <v>1</v>
      </c>
      <c r="L86" s="26">
        <v>2320</v>
      </c>
      <c r="M86" s="26">
        <v>2095</v>
      </c>
      <c r="N86" s="26">
        <v>2320</v>
      </c>
      <c r="O86" s="26">
        <v>2095</v>
      </c>
      <c r="P86" s="26">
        <v>83</v>
      </c>
      <c r="Q86" s="27">
        <v>2095</v>
      </c>
    </row>
    <row r="87" spans="1:17" x14ac:dyDescent="0.3">
      <c r="A87" s="28">
        <v>85</v>
      </c>
      <c r="B87" s="50">
        <v>42245</v>
      </c>
      <c r="C87" s="29">
        <v>2015</v>
      </c>
      <c r="D87" s="29" t="s">
        <v>26</v>
      </c>
      <c r="E87" s="29">
        <v>40</v>
      </c>
      <c r="F87" s="29" t="s">
        <v>92</v>
      </c>
      <c r="G87" s="29" t="s">
        <v>93</v>
      </c>
      <c r="H87" s="29" t="s">
        <v>100</v>
      </c>
      <c r="I87" s="29" t="s">
        <v>95</v>
      </c>
      <c r="J87" s="29" t="s">
        <v>101</v>
      </c>
      <c r="K87" s="29">
        <v>2</v>
      </c>
      <c r="L87" s="29">
        <v>477</v>
      </c>
      <c r="M87" s="29">
        <v>524.5</v>
      </c>
      <c r="N87" s="29">
        <v>954</v>
      </c>
      <c r="O87" s="29">
        <v>1049</v>
      </c>
      <c r="P87" s="26">
        <v>84</v>
      </c>
      <c r="Q87" s="30">
        <v>1049</v>
      </c>
    </row>
    <row r="88" spans="1:17" x14ac:dyDescent="0.3">
      <c r="A88" s="25">
        <v>86</v>
      </c>
      <c r="B88" s="49">
        <v>42385</v>
      </c>
      <c r="C88" s="26">
        <v>2016</v>
      </c>
      <c r="D88" s="26" t="s">
        <v>19</v>
      </c>
      <c r="E88" s="26">
        <v>40</v>
      </c>
      <c r="F88" s="26" t="s">
        <v>102</v>
      </c>
      <c r="G88" s="26" t="s">
        <v>93</v>
      </c>
      <c r="H88" s="26" t="s">
        <v>100</v>
      </c>
      <c r="I88" s="26" t="s">
        <v>95</v>
      </c>
      <c r="J88" s="26" t="s">
        <v>106</v>
      </c>
      <c r="K88" s="26">
        <v>3</v>
      </c>
      <c r="L88" s="26">
        <v>165</v>
      </c>
      <c r="M88" s="26">
        <v>186.33333300000001</v>
      </c>
      <c r="N88" s="26">
        <v>495</v>
      </c>
      <c r="O88" s="26">
        <v>559</v>
      </c>
      <c r="P88" s="26">
        <v>85</v>
      </c>
      <c r="Q88" s="27">
        <v>559</v>
      </c>
    </row>
    <row r="89" spans="1:17" x14ac:dyDescent="0.3">
      <c r="A89" s="28">
        <v>87</v>
      </c>
      <c r="B89" s="50">
        <v>42420</v>
      </c>
      <c r="C89" s="29">
        <v>2016</v>
      </c>
      <c r="D89" s="29" t="s">
        <v>20</v>
      </c>
      <c r="E89" s="29">
        <v>40</v>
      </c>
      <c r="F89" s="29" t="s">
        <v>102</v>
      </c>
      <c r="G89" s="29" t="s">
        <v>93</v>
      </c>
      <c r="H89" s="29" t="s">
        <v>100</v>
      </c>
      <c r="I89" s="29" t="s">
        <v>95</v>
      </c>
      <c r="J89" s="29" t="s">
        <v>106</v>
      </c>
      <c r="K89" s="29">
        <v>3</v>
      </c>
      <c r="L89" s="29">
        <v>256.67</v>
      </c>
      <c r="M89" s="29">
        <v>334.33333299999998</v>
      </c>
      <c r="N89" s="29">
        <v>770</v>
      </c>
      <c r="O89" s="29">
        <v>1003</v>
      </c>
      <c r="P89" s="26">
        <v>86</v>
      </c>
      <c r="Q89" s="30">
        <v>1003</v>
      </c>
    </row>
    <row r="90" spans="1:17" x14ac:dyDescent="0.3">
      <c r="A90" s="25">
        <v>88</v>
      </c>
      <c r="B90" s="49">
        <v>42216</v>
      </c>
      <c r="C90" s="26">
        <v>2015</v>
      </c>
      <c r="D90" s="26" t="s">
        <v>25</v>
      </c>
      <c r="E90" s="26">
        <v>40</v>
      </c>
      <c r="F90" s="26" t="s">
        <v>102</v>
      </c>
      <c r="G90" s="26" t="s">
        <v>93</v>
      </c>
      <c r="H90" s="26" t="s">
        <v>100</v>
      </c>
      <c r="I90" s="26" t="s">
        <v>95</v>
      </c>
      <c r="J90" s="26" t="s">
        <v>106</v>
      </c>
      <c r="K90" s="26">
        <v>1</v>
      </c>
      <c r="L90" s="26">
        <v>715</v>
      </c>
      <c r="M90" s="26">
        <v>752</v>
      </c>
      <c r="N90" s="26">
        <v>715</v>
      </c>
      <c r="O90" s="26">
        <v>752</v>
      </c>
      <c r="P90" s="26">
        <v>87</v>
      </c>
      <c r="Q90" s="27">
        <v>752</v>
      </c>
    </row>
    <row r="91" spans="1:17" x14ac:dyDescent="0.3">
      <c r="A91" s="28">
        <v>89</v>
      </c>
      <c r="B91" s="50">
        <v>42413</v>
      </c>
      <c r="C91" s="29">
        <v>2016</v>
      </c>
      <c r="D91" s="29" t="s">
        <v>20</v>
      </c>
      <c r="E91" s="29">
        <v>22</v>
      </c>
      <c r="F91" s="29" t="s">
        <v>92</v>
      </c>
      <c r="G91" s="29" t="s">
        <v>93</v>
      </c>
      <c r="H91" s="29" t="s">
        <v>94</v>
      </c>
      <c r="I91" s="29" t="s">
        <v>95</v>
      </c>
      <c r="J91" s="29" t="s">
        <v>113</v>
      </c>
      <c r="K91" s="29">
        <v>1</v>
      </c>
      <c r="L91" s="29">
        <v>120</v>
      </c>
      <c r="M91" s="29">
        <v>156</v>
      </c>
      <c r="N91" s="29">
        <v>120</v>
      </c>
      <c r="O91" s="29">
        <v>156</v>
      </c>
      <c r="P91" s="26">
        <v>88</v>
      </c>
      <c r="Q91" s="30">
        <v>156</v>
      </c>
    </row>
    <row r="92" spans="1:17" x14ac:dyDescent="0.3">
      <c r="A92" s="25">
        <v>90</v>
      </c>
      <c r="B92" s="49">
        <v>42558</v>
      </c>
      <c r="C92" s="26">
        <v>2016</v>
      </c>
      <c r="D92" s="26" t="s">
        <v>25</v>
      </c>
      <c r="E92" s="26">
        <v>22</v>
      </c>
      <c r="F92" s="26" t="s">
        <v>92</v>
      </c>
      <c r="G92" s="26" t="s">
        <v>93</v>
      </c>
      <c r="H92" s="26" t="s">
        <v>94</v>
      </c>
      <c r="I92" s="26" t="s">
        <v>95</v>
      </c>
      <c r="J92" s="26" t="s">
        <v>113</v>
      </c>
      <c r="K92" s="26">
        <v>1</v>
      </c>
      <c r="L92" s="26">
        <v>85</v>
      </c>
      <c r="M92" s="26">
        <v>108</v>
      </c>
      <c r="N92" s="26">
        <v>85</v>
      </c>
      <c r="O92" s="26">
        <v>108</v>
      </c>
      <c r="P92" s="26">
        <v>89</v>
      </c>
      <c r="Q92" s="27">
        <v>108</v>
      </c>
    </row>
    <row r="93" spans="1:17" x14ac:dyDescent="0.3">
      <c r="A93" s="28">
        <v>91</v>
      </c>
      <c r="B93" s="50">
        <v>42559</v>
      </c>
      <c r="C93" s="29">
        <v>2016</v>
      </c>
      <c r="D93" s="29" t="s">
        <v>25</v>
      </c>
      <c r="E93" s="29">
        <v>22</v>
      </c>
      <c r="F93" s="29" t="s">
        <v>92</v>
      </c>
      <c r="G93" s="29" t="s">
        <v>93</v>
      </c>
      <c r="H93" s="29" t="s">
        <v>94</v>
      </c>
      <c r="I93" s="29" t="s">
        <v>95</v>
      </c>
      <c r="J93" s="29" t="s">
        <v>113</v>
      </c>
      <c r="K93" s="29">
        <v>2</v>
      </c>
      <c r="L93" s="29">
        <v>105</v>
      </c>
      <c r="M93" s="29">
        <v>136</v>
      </c>
      <c r="N93" s="29">
        <v>210</v>
      </c>
      <c r="O93" s="29">
        <v>272</v>
      </c>
      <c r="P93" s="26">
        <v>90</v>
      </c>
      <c r="Q93" s="30">
        <v>272</v>
      </c>
    </row>
    <row r="94" spans="1:17" x14ac:dyDescent="0.3">
      <c r="A94" s="25">
        <v>92</v>
      </c>
      <c r="B94" s="49">
        <v>42201</v>
      </c>
      <c r="C94" s="26">
        <v>2015</v>
      </c>
      <c r="D94" s="26" t="s">
        <v>25</v>
      </c>
      <c r="E94" s="26">
        <v>22</v>
      </c>
      <c r="F94" s="26" t="s">
        <v>92</v>
      </c>
      <c r="G94" s="26" t="s">
        <v>93</v>
      </c>
      <c r="H94" s="26" t="s">
        <v>94</v>
      </c>
      <c r="I94" s="26" t="s">
        <v>95</v>
      </c>
      <c r="J94" s="26" t="s">
        <v>113</v>
      </c>
      <c r="K94" s="26">
        <v>1</v>
      </c>
      <c r="L94" s="26">
        <v>65</v>
      </c>
      <c r="M94" s="26">
        <v>67</v>
      </c>
      <c r="N94" s="26">
        <v>65</v>
      </c>
      <c r="O94" s="26">
        <v>67</v>
      </c>
      <c r="P94" s="26">
        <v>91</v>
      </c>
      <c r="Q94" s="27">
        <v>67</v>
      </c>
    </row>
    <row r="95" spans="1:17" x14ac:dyDescent="0.3">
      <c r="A95" s="28">
        <v>93</v>
      </c>
      <c r="B95" s="50">
        <v>42201</v>
      </c>
      <c r="C95" s="29">
        <v>2015</v>
      </c>
      <c r="D95" s="29" t="s">
        <v>25</v>
      </c>
      <c r="E95" s="29">
        <v>22</v>
      </c>
      <c r="F95" s="29" t="s">
        <v>92</v>
      </c>
      <c r="G95" s="29" t="s">
        <v>93</v>
      </c>
      <c r="H95" s="29" t="s">
        <v>94</v>
      </c>
      <c r="I95" s="29" t="s">
        <v>95</v>
      </c>
      <c r="J95" s="29" t="s">
        <v>113</v>
      </c>
      <c r="K95" s="29">
        <v>2</v>
      </c>
      <c r="L95" s="29">
        <v>125</v>
      </c>
      <c r="M95" s="29">
        <v>143.5</v>
      </c>
      <c r="N95" s="29">
        <v>250</v>
      </c>
      <c r="O95" s="29">
        <v>287</v>
      </c>
      <c r="P95" s="26">
        <v>92</v>
      </c>
      <c r="Q95" s="30">
        <v>287</v>
      </c>
    </row>
    <row r="96" spans="1:17" x14ac:dyDescent="0.3">
      <c r="A96" s="25">
        <v>94</v>
      </c>
      <c r="B96" s="49">
        <v>42201</v>
      </c>
      <c r="C96" s="26">
        <v>2015</v>
      </c>
      <c r="D96" s="26" t="s">
        <v>25</v>
      </c>
      <c r="E96" s="26">
        <v>22</v>
      </c>
      <c r="F96" s="26" t="s">
        <v>92</v>
      </c>
      <c r="G96" s="26" t="s">
        <v>93</v>
      </c>
      <c r="H96" s="26" t="s">
        <v>94</v>
      </c>
      <c r="I96" s="26" t="s">
        <v>97</v>
      </c>
      <c r="J96" s="26" t="s">
        <v>107</v>
      </c>
      <c r="K96" s="26">
        <v>3</v>
      </c>
      <c r="L96" s="26">
        <v>414</v>
      </c>
      <c r="M96" s="26">
        <v>437.66666700000002</v>
      </c>
      <c r="N96" s="26">
        <v>1242</v>
      </c>
      <c r="O96" s="26">
        <v>1313</v>
      </c>
      <c r="P96" s="26">
        <v>93</v>
      </c>
      <c r="Q96" s="27">
        <v>1313</v>
      </c>
    </row>
    <row r="97" spans="1:17" x14ac:dyDescent="0.3">
      <c r="A97" s="28">
        <v>95</v>
      </c>
      <c r="B97" s="50">
        <v>42251</v>
      </c>
      <c r="C97" s="29">
        <v>2015</v>
      </c>
      <c r="D97" s="29" t="s">
        <v>27</v>
      </c>
      <c r="E97" s="29">
        <v>22</v>
      </c>
      <c r="F97" s="29" t="s">
        <v>92</v>
      </c>
      <c r="G97" s="29" t="s">
        <v>93</v>
      </c>
      <c r="H97" s="29" t="s">
        <v>94</v>
      </c>
      <c r="I97" s="29" t="s">
        <v>97</v>
      </c>
      <c r="J97" s="29" t="s">
        <v>107</v>
      </c>
      <c r="K97" s="29">
        <v>2</v>
      </c>
      <c r="L97" s="29">
        <v>486</v>
      </c>
      <c r="M97" s="29">
        <v>535.5</v>
      </c>
      <c r="N97" s="29">
        <v>972</v>
      </c>
      <c r="O97" s="29">
        <v>1071</v>
      </c>
      <c r="P97" s="26">
        <v>94</v>
      </c>
      <c r="Q97" s="30">
        <v>1071</v>
      </c>
    </row>
    <row r="98" spans="1:17" x14ac:dyDescent="0.3">
      <c r="A98" s="25">
        <v>96</v>
      </c>
      <c r="B98" s="49">
        <v>42253</v>
      </c>
      <c r="C98" s="26">
        <v>2015</v>
      </c>
      <c r="D98" s="26" t="s">
        <v>27</v>
      </c>
      <c r="E98" s="26">
        <v>22</v>
      </c>
      <c r="F98" s="26" t="s">
        <v>92</v>
      </c>
      <c r="G98" s="26" t="s">
        <v>93</v>
      </c>
      <c r="H98" s="26" t="s">
        <v>94</v>
      </c>
      <c r="I98" s="26" t="s">
        <v>95</v>
      </c>
      <c r="J98" s="26" t="s">
        <v>113</v>
      </c>
      <c r="K98" s="26">
        <v>2</v>
      </c>
      <c r="L98" s="26">
        <v>25</v>
      </c>
      <c r="M98" s="26">
        <v>26.5</v>
      </c>
      <c r="N98" s="26">
        <v>50</v>
      </c>
      <c r="O98" s="26">
        <v>53</v>
      </c>
      <c r="P98" s="26">
        <v>95</v>
      </c>
      <c r="Q98" s="27">
        <v>53</v>
      </c>
    </row>
    <row r="99" spans="1:17" x14ac:dyDescent="0.3">
      <c r="A99" s="28">
        <v>97</v>
      </c>
      <c r="B99" s="50">
        <v>42299</v>
      </c>
      <c r="C99" s="29">
        <v>2015</v>
      </c>
      <c r="D99" s="29" t="s">
        <v>28</v>
      </c>
      <c r="E99" s="29">
        <v>22</v>
      </c>
      <c r="F99" s="29" t="s">
        <v>92</v>
      </c>
      <c r="G99" s="29" t="s">
        <v>93</v>
      </c>
      <c r="H99" s="29" t="s">
        <v>94</v>
      </c>
      <c r="I99" s="29" t="s">
        <v>95</v>
      </c>
      <c r="J99" s="29" t="s">
        <v>113</v>
      </c>
      <c r="K99" s="29">
        <v>1</v>
      </c>
      <c r="L99" s="29">
        <v>189</v>
      </c>
      <c r="M99" s="29">
        <v>179</v>
      </c>
      <c r="N99" s="29">
        <v>189</v>
      </c>
      <c r="O99" s="29">
        <v>179</v>
      </c>
      <c r="P99" s="26">
        <v>96</v>
      </c>
      <c r="Q99" s="30">
        <v>179</v>
      </c>
    </row>
    <row r="100" spans="1:17" x14ac:dyDescent="0.3">
      <c r="A100" s="25">
        <v>98</v>
      </c>
      <c r="B100" s="49">
        <v>42299</v>
      </c>
      <c r="C100" s="26">
        <v>2015</v>
      </c>
      <c r="D100" s="26" t="s">
        <v>28</v>
      </c>
      <c r="E100" s="26">
        <v>22</v>
      </c>
      <c r="F100" s="26" t="s">
        <v>92</v>
      </c>
      <c r="G100" s="26" t="s">
        <v>93</v>
      </c>
      <c r="H100" s="26" t="s">
        <v>94</v>
      </c>
      <c r="I100" s="26" t="s">
        <v>95</v>
      </c>
      <c r="J100" s="26" t="s">
        <v>113</v>
      </c>
      <c r="K100" s="26">
        <v>3</v>
      </c>
      <c r="L100" s="26">
        <v>6.67</v>
      </c>
      <c r="M100" s="26">
        <v>7</v>
      </c>
      <c r="N100" s="26">
        <v>20</v>
      </c>
      <c r="O100" s="26">
        <v>21</v>
      </c>
      <c r="P100" s="26">
        <v>97</v>
      </c>
      <c r="Q100" s="27">
        <v>21</v>
      </c>
    </row>
    <row r="101" spans="1:17" x14ac:dyDescent="0.3">
      <c r="A101" s="28">
        <v>99</v>
      </c>
      <c r="B101" s="50">
        <v>42359</v>
      </c>
      <c r="C101" s="29">
        <v>2015</v>
      </c>
      <c r="D101" s="29" t="s">
        <v>30</v>
      </c>
      <c r="E101" s="29">
        <v>22</v>
      </c>
      <c r="F101" s="29" t="s">
        <v>92</v>
      </c>
      <c r="G101" s="29" t="s">
        <v>93</v>
      </c>
      <c r="H101" s="29" t="s">
        <v>94</v>
      </c>
      <c r="I101" s="29" t="s">
        <v>97</v>
      </c>
      <c r="J101" s="29" t="s">
        <v>107</v>
      </c>
      <c r="K101" s="29">
        <v>1</v>
      </c>
      <c r="L101" s="29">
        <v>150</v>
      </c>
      <c r="M101" s="29">
        <v>159</v>
      </c>
      <c r="N101" s="29">
        <v>150</v>
      </c>
      <c r="O101" s="29">
        <v>159</v>
      </c>
      <c r="P101" s="26">
        <v>98</v>
      </c>
      <c r="Q101" s="30">
        <v>159</v>
      </c>
    </row>
    <row r="102" spans="1:17" x14ac:dyDescent="0.3">
      <c r="A102" s="25">
        <v>100</v>
      </c>
      <c r="B102" s="49">
        <v>42198</v>
      </c>
      <c r="C102" s="26">
        <v>2015</v>
      </c>
      <c r="D102" s="26" t="s">
        <v>25</v>
      </c>
      <c r="E102" s="26">
        <v>22</v>
      </c>
      <c r="F102" s="26" t="s">
        <v>92</v>
      </c>
      <c r="G102" s="26" t="s">
        <v>93</v>
      </c>
      <c r="H102" s="26" t="s">
        <v>94</v>
      </c>
      <c r="I102" s="26" t="s">
        <v>103</v>
      </c>
      <c r="J102" s="26" t="s">
        <v>104</v>
      </c>
      <c r="K102" s="26">
        <v>2</v>
      </c>
      <c r="L102" s="26">
        <v>1147.5</v>
      </c>
      <c r="M102" s="26">
        <v>1077</v>
      </c>
      <c r="N102" s="26">
        <v>2295</v>
      </c>
      <c r="O102" s="26">
        <v>2154</v>
      </c>
      <c r="P102" s="26">
        <v>99</v>
      </c>
      <c r="Q102" s="27">
        <v>2154</v>
      </c>
    </row>
    <row r="103" spans="1:17" x14ac:dyDescent="0.3">
      <c r="A103" s="28">
        <v>101</v>
      </c>
      <c r="B103" s="50">
        <v>42201</v>
      </c>
      <c r="C103" s="29">
        <v>2015</v>
      </c>
      <c r="D103" s="29" t="s">
        <v>25</v>
      </c>
      <c r="E103" s="29">
        <v>22</v>
      </c>
      <c r="F103" s="29" t="s">
        <v>92</v>
      </c>
      <c r="G103" s="29" t="s">
        <v>93</v>
      </c>
      <c r="H103" s="29" t="s">
        <v>94</v>
      </c>
      <c r="I103" s="29" t="s">
        <v>103</v>
      </c>
      <c r="J103" s="29" t="s">
        <v>104</v>
      </c>
      <c r="K103" s="29">
        <v>3</v>
      </c>
      <c r="L103" s="29">
        <v>765</v>
      </c>
      <c r="M103" s="29">
        <v>712.33333300000004</v>
      </c>
      <c r="N103" s="29">
        <v>2295</v>
      </c>
      <c r="O103" s="29">
        <v>2137</v>
      </c>
      <c r="P103" s="26">
        <v>100</v>
      </c>
      <c r="Q103" s="30">
        <v>2137</v>
      </c>
    </row>
    <row r="104" spans="1:17" x14ac:dyDescent="0.3">
      <c r="A104" s="25">
        <v>102</v>
      </c>
      <c r="B104" s="49">
        <v>42413</v>
      </c>
      <c r="C104" s="26">
        <v>2016</v>
      </c>
      <c r="D104" s="26" t="s">
        <v>20</v>
      </c>
      <c r="E104" s="26">
        <v>19</v>
      </c>
      <c r="F104" s="26" t="s">
        <v>92</v>
      </c>
      <c r="G104" s="26" t="s">
        <v>93</v>
      </c>
      <c r="H104" s="26" t="s">
        <v>100</v>
      </c>
      <c r="I104" s="26" t="s">
        <v>95</v>
      </c>
      <c r="J104" s="26" t="s">
        <v>96</v>
      </c>
      <c r="K104" s="26">
        <v>1</v>
      </c>
      <c r="L104" s="26">
        <v>96</v>
      </c>
      <c r="M104" s="26">
        <v>105</v>
      </c>
      <c r="N104" s="26">
        <v>96</v>
      </c>
      <c r="O104" s="26">
        <v>105</v>
      </c>
      <c r="P104" s="26">
        <v>101</v>
      </c>
      <c r="Q104" s="27">
        <v>105</v>
      </c>
    </row>
    <row r="105" spans="1:17" x14ac:dyDescent="0.3">
      <c r="A105" s="28">
        <v>103</v>
      </c>
      <c r="B105" s="50">
        <v>42451</v>
      </c>
      <c r="C105" s="29">
        <v>2016</v>
      </c>
      <c r="D105" s="29" t="s">
        <v>21</v>
      </c>
      <c r="E105" s="29">
        <v>19</v>
      </c>
      <c r="F105" s="29" t="s">
        <v>92</v>
      </c>
      <c r="G105" s="29" t="s">
        <v>93</v>
      </c>
      <c r="H105" s="29" t="s">
        <v>100</v>
      </c>
      <c r="I105" s="29" t="s">
        <v>95</v>
      </c>
      <c r="J105" s="29" t="s">
        <v>96</v>
      </c>
      <c r="K105" s="29">
        <v>1</v>
      </c>
      <c r="L105" s="29">
        <v>100</v>
      </c>
      <c r="M105" s="29">
        <v>113</v>
      </c>
      <c r="N105" s="29">
        <v>100</v>
      </c>
      <c r="O105" s="29">
        <v>113</v>
      </c>
      <c r="P105" s="26">
        <v>102</v>
      </c>
      <c r="Q105" s="30">
        <v>113</v>
      </c>
    </row>
    <row r="106" spans="1:17" x14ac:dyDescent="0.3">
      <c r="A106" s="25">
        <v>104</v>
      </c>
      <c r="B106" s="49">
        <v>42493</v>
      </c>
      <c r="C106" s="26">
        <v>2016</v>
      </c>
      <c r="D106" s="26" t="s">
        <v>23</v>
      </c>
      <c r="E106" s="26">
        <v>19</v>
      </c>
      <c r="F106" s="26" t="s">
        <v>92</v>
      </c>
      <c r="G106" s="26" t="s">
        <v>93</v>
      </c>
      <c r="H106" s="26" t="s">
        <v>100</v>
      </c>
      <c r="I106" s="26" t="s">
        <v>95</v>
      </c>
      <c r="J106" s="26" t="s">
        <v>96</v>
      </c>
      <c r="K106" s="26">
        <v>2</v>
      </c>
      <c r="L106" s="26">
        <v>24</v>
      </c>
      <c r="M106" s="26">
        <v>28</v>
      </c>
      <c r="N106" s="26">
        <v>48</v>
      </c>
      <c r="O106" s="26">
        <v>56</v>
      </c>
      <c r="P106" s="26">
        <v>103</v>
      </c>
      <c r="Q106" s="27">
        <v>56</v>
      </c>
    </row>
    <row r="107" spans="1:17" x14ac:dyDescent="0.3">
      <c r="A107" s="28">
        <v>105</v>
      </c>
      <c r="B107" s="50">
        <v>42510</v>
      </c>
      <c r="C107" s="29">
        <v>2016</v>
      </c>
      <c r="D107" s="29" t="s">
        <v>23</v>
      </c>
      <c r="E107" s="29">
        <v>19</v>
      </c>
      <c r="F107" s="29" t="s">
        <v>92</v>
      </c>
      <c r="G107" s="29" t="s">
        <v>93</v>
      </c>
      <c r="H107" s="29" t="s">
        <v>100</v>
      </c>
      <c r="I107" s="29" t="s">
        <v>95</v>
      </c>
      <c r="J107" s="29" t="s">
        <v>96</v>
      </c>
      <c r="K107" s="29">
        <v>2</v>
      </c>
      <c r="L107" s="29">
        <v>30</v>
      </c>
      <c r="M107" s="29">
        <v>35.5</v>
      </c>
      <c r="N107" s="29">
        <v>60</v>
      </c>
      <c r="O107" s="29">
        <v>71</v>
      </c>
      <c r="P107" s="26">
        <v>104</v>
      </c>
      <c r="Q107" s="30">
        <v>71</v>
      </c>
    </row>
    <row r="108" spans="1:17" x14ac:dyDescent="0.3">
      <c r="A108" s="25">
        <v>106</v>
      </c>
      <c r="B108" s="49">
        <v>42549</v>
      </c>
      <c r="C108" s="26">
        <v>2016</v>
      </c>
      <c r="D108" s="26" t="s">
        <v>24</v>
      </c>
      <c r="E108" s="26">
        <v>19</v>
      </c>
      <c r="F108" s="26" t="s">
        <v>92</v>
      </c>
      <c r="G108" s="26" t="s">
        <v>93</v>
      </c>
      <c r="H108" s="26" t="s">
        <v>100</v>
      </c>
      <c r="I108" s="26" t="s">
        <v>95</v>
      </c>
      <c r="J108" s="26" t="s">
        <v>96</v>
      </c>
      <c r="K108" s="26">
        <v>1</v>
      </c>
      <c r="L108" s="26">
        <v>50</v>
      </c>
      <c r="M108" s="26">
        <v>54</v>
      </c>
      <c r="N108" s="26">
        <v>50</v>
      </c>
      <c r="O108" s="26">
        <v>54</v>
      </c>
      <c r="P108" s="26">
        <v>105</v>
      </c>
      <c r="Q108" s="27">
        <v>54</v>
      </c>
    </row>
    <row r="109" spans="1:17" x14ac:dyDescent="0.3">
      <c r="A109" s="28">
        <v>107</v>
      </c>
      <c r="B109" s="50">
        <v>42554</v>
      </c>
      <c r="C109" s="29">
        <v>2016</v>
      </c>
      <c r="D109" s="29" t="s">
        <v>25</v>
      </c>
      <c r="E109" s="29">
        <v>19</v>
      </c>
      <c r="F109" s="29" t="s">
        <v>92</v>
      </c>
      <c r="G109" s="29" t="s">
        <v>93</v>
      </c>
      <c r="H109" s="29" t="s">
        <v>100</v>
      </c>
      <c r="I109" s="29" t="s">
        <v>95</v>
      </c>
      <c r="J109" s="29" t="s">
        <v>96</v>
      </c>
      <c r="K109" s="29">
        <v>2</v>
      </c>
      <c r="L109" s="29">
        <v>70</v>
      </c>
      <c r="M109" s="29">
        <v>92.5</v>
      </c>
      <c r="N109" s="29">
        <v>140</v>
      </c>
      <c r="O109" s="29">
        <v>185</v>
      </c>
      <c r="P109" s="26">
        <v>106</v>
      </c>
      <c r="Q109" s="30">
        <v>185</v>
      </c>
    </row>
    <row r="110" spans="1:17" x14ac:dyDescent="0.3">
      <c r="A110" s="25">
        <v>108</v>
      </c>
      <c r="B110" s="49">
        <v>42554</v>
      </c>
      <c r="C110" s="26">
        <v>2016</v>
      </c>
      <c r="D110" s="26" t="s">
        <v>25</v>
      </c>
      <c r="E110" s="26">
        <v>19</v>
      </c>
      <c r="F110" s="26" t="s">
        <v>92</v>
      </c>
      <c r="G110" s="26" t="s">
        <v>93</v>
      </c>
      <c r="H110" s="26" t="s">
        <v>100</v>
      </c>
      <c r="I110" s="26" t="s">
        <v>95</v>
      </c>
      <c r="J110" s="26" t="s">
        <v>96</v>
      </c>
      <c r="K110" s="26">
        <v>1</v>
      </c>
      <c r="L110" s="26">
        <v>40</v>
      </c>
      <c r="M110" s="26">
        <v>48</v>
      </c>
      <c r="N110" s="26">
        <v>40</v>
      </c>
      <c r="O110" s="26">
        <v>48</v>
      </c>
      <c r="P110" s="26">
        <v>107</v>
      </c>
      <c r="Q110" s="27">
        <v>48</v>
      </c>
    </row>
    <row r="111" spans="1:17" x14ac:dyDescent="0.3">
      <c r="A111" s="28">
        <v>109</v>
      </c>
      <c r="B111" s="50">
        <v>42224</v>
      </c>
      <c r="C111" s="29">
        <v>2015</v>
      </c>
      <c r="D111" s="29" t="s">
        <v>26</v>
      </c>
      <c r="E111" s="29">
        <v>19</v>
      </c>
      <c r="F111" s="29" t="s">
        <v>92</v>
      </c>
      <c r="G111" s="29" t="s">
        <v>93</v>
      </c>
      <c r="H111" s="29" t="s">
        <v>100</v>
      </c>
      <c r="I111" s="29" t="s">
        <v>95</v>
      </c>
      <c r="J111" s="29" t="s">
        <v>96</v>
      </c>
      <c r="K111" s="29">
        <v>3</v>
      </c>
      <c r="L111" s="29">
        <v>290</v>
      </c>
      <c r="M111" s="29">
        <v>341</v>
      </c>
      <c r="N111" s="29">
        <v>870</v>
      </c>
      <c r="O111" s="29">
        <v>1023</v>
      </c>
      <c r="P111" s="26">
        <v>108</v>
      </c>
      <c r="Q111" s="30">
        <v>1023</v>
      </c>
    </row>
    <row r="112" spans="1:17" x14ac:dyDescent="0.3">
      <c r="A112" s="25">
        <v>110</v>
      </c>
      <c r="B112" s="49">
        <v>42224</v>
      </c>
      <c r="C112" s="26">
        <v>2015</v>
      </c>
      <c r="D112" s="26" t="s">
        <v>26</v>
      </c>
      <c r="E112" s="26">
        <v>19</v>
      </c>
      <c r="F112" s="26" t="s">
        <v>92</v>
      </c>
      <c r="G112" s="26" t="s">
        <v>93</v>
      </c>
      <c r="H112" s="26" t="s">
        <v>100</v>
      </c>
      <c r="I112" s="26" t="s">
        <v>95</v>
      </c>
      <c r="J112" s="26" t="s">
        <v>96</v>
      </c>
      <c r="K112" s="26">
        <v>3</v>
      </c>
      <c r="L112" s="26">
        <v>1.67</v>
      </c>
      <c r="M112" s="26">
        <v>2</v>
      </c>
      <c r="N112" s="26">
        <v>5</v>
      </c>
      <c r="O112" s="26">
        <v>6</v>
      </c>
      <c r="P112" s="26">
        <v>109</v>
      </c>
      <c r="Q112" s="27">
        <v>6</v>
      </c>
    </row>
    <row r="113" spans="1:17" x14ac:dyDescent="0.3">
      <c r="A113" s="28">
        <v>111</v>
      </c>
      <c r="B113" s="50">
        <v>42224</v>
      </c>
      <c r="C113" s="29">
        <v>2015</v>
      </c>
      <c r="D113" s="29" t="s">
        <v>26</v>
      </c>
      <c r="E113" s="29">
        <v>19</v>
      </c>
      <c r="F113" s="29" t="s">
        <v>92</v>
      </c>
      <c r="G113" s="29" t="s">
        <v>93</v>
      </c>
      <c r="H113" s="29" t="s">
        <v>100</v>
      </c>
      <c r="I113" s="29" t="s">
        <v>95</v>
      </c>
      <c r="J113" s="29" t="s">
        <v>96</v>
      </c>
      <c r="K113" s="29">
        <v>3</v>
      </c>
      <c r="L113" s="29">
        <v>0.67</v>
      </c>
      <c r="M113" s="29">
        <v>0.66666700000000001</v>
      </c>
      <c r="N113" s="29">
        <v>2</v>
      </c>
      <c r="O113" s="29">
        <v>2</v>
      </c>
      <c r="P113" s="26">
        <v>110</v>
      </c>
      <c r="Q113" s="30">
        <v>2</v>
      </c>
    </row>
    <row r="114" spans="1:17" x14ac:dyDescent="0.3">
      <c r="A114" s="25">
        <v>112</v>
      </c>
      <c r="B114" s="49">
        <v>42304</v>
      </c>
      <c r="C114" s="26">
        <v>2015</v>
      </c>
      <c r="D114" s="26" t="s">
        <v>28</v>
      </c>
      <c r="E114" s="26">
        <v>19</v>
      </c>
      <c r="F114" s="26" t="s">
        <v>92</v>
      </c>
      <c r="G114" s="26" t="s">
        <v>93</v>
      </c>
      <c r="H114" s="26" t="s">
        <v>100</v>
      </c>
      <c r="I114" s="26" t="s">
        <v>95</v>
      </c>
      <c r="J114" s="26" t="s">
        <v>96</v>
      </c>
      <c r="K114" s="26">
        <v>3</v>
      </c>
      <c r="L114" s="26">
        <v>83.33</v>
      </c>
      <c r="M114" s="26">
        <v>86.333332999999996</v>
      </c>
      <c r="N114" s="26">
        <v>250</v>
      </c>
      <c r="O114" s="26">
        <v>259</v>
      </c>
      <c r="P114" s="26">
        <v>111</v>
      </c>
      <c r="Q114" s="27">
        <v>259</v>
      </c>
    </row>
    <row r="115" spans="1:17" x14ac:dyDescent="0.3">
      <c r="A115" s="28">
        <v>113</v>
      </c>
      <c r="B115" s="50">
        <v>42304</v>
      </c>
      <c r="C115" s="29">
        <v>2015</v>
      </c>
      <c r="D115" s="29" t="s">
        <v>28</v>
      </c>
      <c r="E115" s="29">
        <v>19</v>
      </c>
      <c r="F115" s="29" t="s">
        <v>92</v>
      </c>
      <c r="G115" s="29" t="s">
        <v>93</v>
      </c>
      <c r="H115" s="29" t="s">
        <v>100</v>
      </c>
      <c r="I115" s="29" t="s">
        <v>95</v>
      </c>
      <c r="J115" s="29" t="s">
        <v>96</v>
      </c>
      <c r="K115" s="29">
        <v>1</v>
      </c>
      <c r="L115" s="29">
        <v>27</v>
      </c>
      <c r="M115" s="29">
        <v>29</v>
      </c>
      <c r="N115" s="29">
        <v>27</v>
      </c>
      <c r="O115" s="29">
        <v>29</v>
      </c>
      <c r="P115" s="26">
        <v>112</v>
      </c>
      <c r="Q115" s="30">
        <v>29</v>
      </c>
    </row>
    <row r="116" spans="1:17" x14ac:dyDescent="0.3">
      <c r="A116" s="25">
        <v>114</v>
      </c>
      <c r="B116" s="49">
        <v>42308</v>
      </c>
      <c r="C116" s="26">
        <v>2015</v>
      </c>
      <c r="D116" s="26" t="s">
        <v>28</v>
      </c>
      <c r="E116" s="26">
        <v>19</v>
      </c>
      <c r="F116" s="26" t="s">
        <v>92</v>
      </c>
      <c r="G116" s="26" t="s">
        <v>93</v>
      </c>
      <c r="H116" s="26" t="s">
        <v>100</v>
      </c>
      <c r="I116" s="26" t="s">
        <v>95</v>
      </c>
      <c r="J116" s="26" t="s">
        <v>96</v>
      </c>
      <c r="K116" s="26">
        <v>3</v>
      </c>
      <c r="L116" s="26">
        <v>163.33000000000001</v>
      </c>
      <c r="M116" s="26">
        <v>173.33333300000001</v>
      </c>
      <c r="N116" s="26">
        <v>490</v>
      </c>
      <c r="O116" s="26">
        <v>520</v>
      </c>
      <c r="P116" s="26">
        <v>113</v>
      </c>
      <c r="Q116" s="27">
        <v>520</v>
      </c>
    </row>
    <row r="117" spans="1:17" x14ac:dyDescent="0.3">
      <c r="A117" s="28">
        <v>115</v>
      </c>
      <c r="B117" s="50">
        <v>42308</v>
      </c>
      <c r="C117" s="29">
        <v>2015</v>
      </c>
      <c r="D117" s="29" t="s">
        <v>28</v>
      </c>
      <c r="E117" s="29">
        <v>19</v>
      </c>
      <c r="F117" s="29" t="s">
        <v>92</v>
      </c>
      <c r="G117" s="29" t="s">
        <v>93</v>
      </c>
      <c r="H117" s="29" t="s">
        <v>100</v>
      </c>
      <c r="I117" s="29" t="s">
        <v>95</v>
      </c>
      <c r="J117" s="29" t="s">
        <v>96</v>
      </c>
      <c r="K117" s="29">
        <v>2</v>
      </c>
      <c r="L117" s="29">
        <v>42.5</v>
      </c>
      <c r="M117" s="29">
        <v>47</v>
      </c>
      <c r="N117" s="29">
        <v>85</v>
      </c>
      <c r="O117" s="29">
        <v>94</v>
      </c>
      <c r="P117" s="26">
        <v>114</v>
      </c>
      <c r="Q117" s="30">
        <v>94</v>
      </c>
    </row>
    <row r="118" spans="1:17" x14ac:dyDescent="0.3">
      <c r="A118" s="25">
        <v>116</v>
      </c>
      <c r="B118" s="49">
        <v>42308</v>
      </c>
      <c r="C118" s="26">
        <v>2015</v>
      </c>
      <c r="D118" s="26" t="s">
        <v>28</v>
      </c>
      <c r="E118" s="26">
        <v>19</v>
      </c>
      <c r="F118" s="26" t="s">
        <v>92</v>
      </c>
      <c r="G118" s="26" t="s">
        <v>93</v>
      </c>
      <c r="H118" s="26" t="s">
        <v>100</v>
      </c>
      <c r="I118" s="26" t="s">
        <v>95</v>
      </c>
      <c r="J118" s="26" t="s">
        <v>96</v>
      </c>
      <c r="K118" s="26">
        <v>2</v>
      </c>
      <c r="L118" s="26">
        <v>18.5</v>
      </c>
      <c r="M118" s="26">
        <v>20.5</v>
      </c>
      <c r="N118" s="26">
        <v>37</v>
      </c>
      <c r="O118" s="26">
        <v>41</v>
      </c>
      <c r="P118" s="26">
        <v>115</v>
      </c>
      <c r="Q118" s="27">
        <v>41</v>
      </c>
    </row>
    <row r="119" spans="1:17" x14ac:dyDescent="0.3">
      <c r="A119" s="28">
        <v>117</v>
      </c>
      <c r="B119" s="50">
        <v>42340</v>
      </c>
      <c r="C119" s="29">
        <v>2015</v>
      </c>
      <c r="D119" s="29" t="s">
        <v>30</v>
      </c>
      <c r="E119" s="29">
        <v>19</v>
      </c>
      <c r="F119" s="29" t="s">
        <v>92</v>
      </c>
      <c r="G119" s="29" t="s">
        <v>93</v>
      </c>
      <c r="H119" s="29" t="s">
        <v>100</v>
      </c>
      <c r="I119" s="29" t="s">
        <v>95</v>
      </c>
      <c r="J119" s="29" t="s">
        <v>96</v>
      </c>
      <c r="K119" s="29">
        <v>3</v>
      </c>
      <c r="L119" s="29">
        <v>5</v>
      </c>
      <c r="M119" s="29">
        <v>5.6666670000000003</v>
      </c>
      <c r="N119" s="29">
        <v>15</v>
      </c>
      <c r="O119" s="29">
        <v>17</v>
      </c>
      <c r="P119" s="26">
        <v>116</v>
      </c>
      <c r="Q119" s="30">
        <v>17</v>
      </c>
    </row>
    <row r="120" spans="1:17" x14ac:dyDescent="0.3">
      <c r="A120" s="25">
        <v>118</v>
      </c>
      <c r="B120" s="49">
        <v>42340</v>
      </c>
      <c r="C120" s="26">
        <v>2015</v>
      </c>
      <c r="D120" s="26" t="s">
        <v>30</v>
      </c>
      <c r="E120" s="26">
        <v>19</v>
      </c>
      <c r="F120" s="26" t="s">
        <v>92</v>
      </c>
      <c r="G120" s="26" t="s">
        <v>93</v>
      </c>
      <c r="H120" s="26" t="s">
        <v>100</v>
      </c>
      <c r="I120" s="26" t="s">
        <v>95</v>
      </c>
      <c r="J120" s="26" t="s">
        <v>96</v>
      </c>
      <c r="K120" s="26">
        <v>1</v>
      </c>
      <c r="L120" s="26">
        <v>1050</v>
      </c>
      <c r="M120" s="26">
        <v>1111</v>
      </c>
      <c r="N120" s="26">
        <v>1050</v>
      </c>
      <c r="O120" s="26">
        <v>1111</v>
      </c>
      <c r="P120" s="26">
        <v>117</v>
      </c>
      <c r="Q120" s="27">
        <v>1111</v>
      </c>
    </row>
    <row r="121" spans="1:17" x14ac:dyDescent="0.3">
      <c r="A121" s="28">
        <v>119</v>
      </c>
      <c r="B121" s="50">
        <v>42379</v>
      </c>
      <c r="C121" s="29">
        <v>2016</v>
      </c>
      <c r="D121" s="29" t="s">
        <v>19</v>
      </c>
      <c r="E121" s="29">
        <v>20</v>
      </c>
      <c r="F121" s="29" t="s">
        <v>92</v>
      </c>
      <c r="G121" s="29" t="s">
        <v>93</v>
      </c>
      <c r="H121" s="29" t="s">
        <v>100</v>
      </c>
      <c r="I121" s="29" t="s">
        <v>95</v>
      </c>
      <c r="J121" s="29" t="s">
        <v>99</v>
      </c>
      <c r="K121" s="29">
        <v>3</v>
      </c>
      <c r="L121" s="29">
        <v>23.33</v>
      </c>
      <c r="M121" s="29">
        <v>29.333333</v>
      </c>
      <c r="N121" s="29">
        <v>70</v>
      </c>
      <c r="O121" s="29">
        <v>88</v>
      </c>
      <c r="P121" s="26">
        <v>118</v>
      </c>
      <c r="Q121" s="30">
        <v>88</v>
      </c>
    </row>
    <row r="122" spans="1:17" x14ac:dyDescent="0.3">
      <c r="A122" s="25">
        <v>120</v>
      </c>
      <c r="B122" s="49">
        <v>42382</v>
      </c>
      <c r="C122" s="26">
        <v>2016</v>
      </c>
      <c r="D122" s="26" t="s">
        <v>19</v>
      </c>
      <c r="E122" s="26">
        <v>20</v>
      </c>
      <c r="F122" s="26" t="s">
        <v>92</v>
      </c>
      <c r="G122" s="26" t="s">
        <v>93</v>
      </c>
      <c r="H122" s="26" t="s">
        <v>100</v>
      </c>
      <c r="I122" s="26" t="s">
        <v>95</v>
      </c>
      <c r="J122" s="26" t="s">
        <v>99</v>
      </c>
      <c r="K122" s="26">
        <v>1</v>
      </c>
      <c r="L122" s="26">
        <v>105</v>
      </c>
      <c r="M122" s="26">
        <v>131</v>
      </c>
      <c r="N122" s="26">
        <v>105</v>
      </c>
      <c r="O122" s="26">
        <v>131</v>
      </c>
      <c r="P122" s="26">
        <v>119</v>
      </c>
      <c r="Q122" s="27">
        <v>131</v>
      </c>
    </row>
    <row r="123" spans="1:17" x14ac:dyDescent="0.3">
      <c r="A123" s="28">
        <v>121</v>
      </c>
      <c r="B123" s="50">
        <v>42427</v>
      </c>
      <c r="C123" s="29">
        <v>2016</v>
      </c>
      <c r="D123" s="29" t="s">
        <v>20</v>
      </c>
      <c r="E123" s="29">
        <v>20</v>
      </c>
      <c r="F123" s="29" t="s">
        <v>92</v>
      </c>
      <c r="G123" s="29" t="s">
        <v>93</v>
      </c>
      <c r="H123" s="29" t="s">
        <v>100</v>
      </c>
      <c r="I123" s="29" t="s">
        <v>95</v>
      </c>
      <c r="J123" s="29" t="s">
        <v>99</v>
      </c>
      <c r="K123" s="29">
        <v>3</v>
      </c>
      <c r="L123" s="29">
        <v>11.67</v>
      </c>
      <c r="M123" s="29">
        <v>13.333333</v>
      </c>
      <c r="N123" s="29">
        <v>35</v>
      </c>
      <c r="O123" s="29">
        <v>40</v>
      </c>
      <c r="P123" s="26">
        <v>120</v>
      </c>
      <c r="Q123" s="30">
        <v>40</v>
      </c>
    </row>
    <row r="124" spans="1:17" x14ac:dyDescent="0.3">
      <c r="A124" s="25">
        <v>122</v>
      </c>
      <c r="B124" s="49">
        <v>42232</v>
      </c>
      <c r="C124" s="26">
        <v>2015</v>
      </c>
      <c r="D124" s="26" t="s">
        <v>26</v>
      </c>
      <c r="E124" s="26">
        <v>20</v>
      </c>
      <c r="F124" s="26" t="s">
        <v>92</v>
      </c>
      <c r="G124" s="26" t="s">
        <v>93</v>
      </c>
      <c r="H124" s="26" t="s">
        <v>100</v>
      </c>
      <c r="I124" s="26" t="s">
        <v>95</v>
      </c>
      <c r="J124" s="26" t="s">
        <v>99</v>
      </c>
      <c r="K124" s="26">
        <v>1</v>
      </c>
      <c r="L124" s="26">
        <v>910</v>
      </c>
      <c r="M124" s="26">
        <v>928</v>
      </c>
      <c r="N124" s="26">
        <v>910</v>
      </c>
      <c r="O124" s="26">
        <v>928</v>
      </c>
      <c r="P124" s="26">
        <v>121</v>
      </c>
      <c r="Q124" s="27">
        <v>928</v>
      </c>
    </row>
    <row r="125" spans="1:17" x14ac:dyDescent="0.3">
      <c r="A125" s="28">
        <v>123</v>
      </c>
      <c r="B125" s="50">
        <v>42325</v>
      </c>
      <c r="C125" s="29">
        <v>2015</v>
      </c>
      <c r="D125" s="29" t="s">
        <v>29</v>
      </c>
      <c r="E125" s="29">
        <v>20</v>
      </c>
      <c r="F125" s="29" t="s">
        <v>92</v>
      </c>
      <c r="G125" s="29" t="s">
        <v>93</v>
      </c>
      <c r="H125" s="29" t="s">
        <v>100</v>
      </c>
      <c r="I125" s="29" t="s">
        <v>95</v>
      </c>
      <c r="J125" s="29" t="s">
        <v>99</v>
      </c>
      <c r="K125" s="29">
        <v>3</v>
      </c>
      <c r="L125" s="29">
        <v>35</v>
      </c>
      <c r="M125" s="29">
        <v>37.666666999999997</v>
      </c>
      <c r="N125" s="29">
        <v>105</v>
      </c>
      <c r="O125" s="29">
        <v>113</v>
      </c>
      <c r="P125" s="26">
        <v>122</v>
      </c>
      <c r="Q125" s="30">
        <v>113</v>
      </c>
    </row>
    <row r="126" spans="1:17" x14ac:dyDescent="0.3">
      <c r="A126" s="25">
        <v>124</v>
      </c>
      <c r="B126" s="49">
        <v>42214</v>
      </c>
      <c r="C126" s="26">
        <v>2015</v>
      </c>
      <c r="D126" s="26" t="s">
        <v>25</v>
      </c>
      <c r="E126" s="26">
        <v>18</v>
      </c>
      <c r="F126" s="26" t="s">
        <v>102</v>
      </c>
      <c r="G126" s="26" t="s">
        <v>93</v>
      </c>
      <c r="H126" s="26" t="s">
        <v>94</v>
      </c>
      <c r="I126" s="26" t="s">
        <v>103</v>
      </c>
      <c r="J126" s="26" t="s">
        <v>104</v>
      </c>
      <c r="K126" s="26">
        <v>2</v>
      </c>
      <c r="L126" s="26">
        <v>1147.5</v>
      </c>
      <c r="M126" s="26">
        <v>1106.5</v>
      </c>
      <c r="N126" s="26">
        <v>2295</v>
      </c>
      <c r="O126" s="26">
        <v>2213</v>
      </c>
      <c r="P126" s="26">
        <v>123</v>
      </c>
      <c r="Q126" s="27">
        <v>2213</v>
      </c>
    </row>
    <row r="127" spans="1:17" x14ac:dyDescent="0.3">
      <c r="A127" s="28">
        <v>125</v>
      </c>
      <c r="B127" s="50">
        <v>42214</v>
      </c>
      <c r="C127" s="29">
        <v>2015</v>
      </c>
      <c r="D127" s="29" t="s">
        <v>25</v>
      </c>
      <c r="E127" s="29">
        <v>18</v>
      </c>
      <c r="F127" s="29" t="s">
        <v>102</v>
      </c>
      <c r="G127" s="29" t="s">
        <v>93</v>
      </c>
      <c r="H127" s="29" t="s">
        <v>94</v>
      </c>
      <c r="I127" s="29" t="s">
        <v>95</v>
      </c>
      <c r="J127" s="29" t="s">
        <v>106</v>
      </c>
      <c r="K127" s="29">
        <v>1</v>
      </c>
      <c r="L127" s="29">
        <v>440</v>
      </c>
      <c r="M127" s="29">
        <v>509</v>
      </c>
      <c r="N127" s="29">
        <v>440</v>
      </c>
      <c r="O127" s="29">
        <v>509</v>
      </c>
      <c r="P127" s="26">
        <v>124</v>
      </c>
      <c r="Q127" s="30">
        <v>509</v>
      </c>
    </row>
    <row r="128" spans="1:17" x14ac:dyDescent="0.3">
      <c r="A128" s="25">
        <v>126</v>
      </c>
      <c r="B128" s="49">
        <v>42214</v>
      </c>
      <c r="C128" s="26">
        <v>2015</v>
      </c>
      <c r="D128" s="26" t="s">
        <v>25</v>
      </c>
      <c r="E128" s="26">
        <v>18</v>
      </c>
      <c r="F128" s="26" t="s">
        <v>92</v>
      </c>
      <c r="G128" s="26" t="s">
        <v>93</v>
      </c>
      <c r="H128" s="26" t="s">
        <v>105</v>
      </c>
      <c r="I128" s="26" t="s">
        <v>103</v>
      </c>
      <c r="J128" s="26" t="s">
        <v>104</v>
      </c>
      <c r="K128" s="26">
        <v>1</v>
      </c>
      <c r="L128" s="26">
        <v>2295</v>
      </c>
      <c r="M128" s="26">
        <v>2115</v>
      </c>
      <c r="N128" s="26">
        <v>2295</v>
      </c>
      <c r="O128" s="26">
        <v>2115</v>
      </c>
      <c r="P128" s="26">
        <v>125</v>
      </c>
      <c r="Q128" s="27">
        <v>2115</v>
      </c>
    </row>
    <row r="129" spans="1:17" x14ac:dyDescent="0.3">
      <c r="A129" s="28">
        <v>127</v>
      </c>
      <c r="B129" s="50">
        <v>42214</v>
      </c>
      <c r="C129" s="29">
        <v>2015</v>
      </c>
      <c r="D129" s="29" t="s">
        <v>25</v>
      </c>
      <c r="E129" s="29">
        <v>18</v>
      </c>
      <c r="F129" s="29" t="s">
        <v>92</v>
      </c>
      <c r="G129" s="29" t="s">
        <v>93</v>
      </c>
      <c r="H129" s="29" t="s">
        <v>105</v>
      </c>
      <c r="I129" s="29" t="s">
        <v>95</v>
      </c>
      <c r="J129" s="29" t="s">
        <v>113</v>
      </c>
      <c r="K129" s="29">
        <v>1</v>
      </c>
      <c r="L129" s="29">
        <v>230</v>
      </c>
      <c r="M129" s="29">
        <v>250</v>
      </c>
      <c r="N129" s="29">
        <v>230</v>
      </c>
      <c r="O129" s="29">
        <v>250</v>
      </c>
      <c r="P129" s="26">
        <v>126</v>
      </c>
      <c r="Q129" s="30">
        <v>250</v>
      </c>
    </row>
    <row r="130" spans="1:17" x14ac:dyDescent="0.3">
      <c r="A130" s="25">
        <v>128</v>
      </c>
      <c r="B130" s="49">
        <v>42214</v>
      </c>
      <c r="C130" s="26">
        <v>2015</v>
      </c>
      <c r="D130" s="26" t="s">
        <v>25</v>
      </c>
      <c r="E130" s="26">
        <v>18</v>
      </c>
      <c r="F130" s="26" t="s">
        <v>92</v>
      </c>
      <c r="G130" s="26" t="s">
        <v>93</v>
      </c>
      <c r="H130" s="26" t="s">
        <v>105</v>
      </c>
      <c r="I130" s="26" t="s">
        <v>95</v>
      </c>
      <c r="J130" s="26" t="s">
        <v>113</v>
      </c>
      <c r="K130" s="26">
        <v>3</v>
      </c>
      <c r="L130" s="26">
        <v>5</v>
      </c>
      <c r="M130" s="26">
        <v>5</v>
      </c>
      <c r="N130" s="26">
        <v>15</v>
      </c>
      <c r="O130" s="26">
        <v>15</v>
      </c>
      <c r="P130" s="26">
        <v>127</v>
      </c>
      <c r="Q130" s="27">
        <v>15</v>
      </c>
    </row>
    <row r="131" spans="1:17" x14ac:dyDescent="0.3">
      <c r="A131" s="28">
        <v>129</v>
      </c>
      <c r="B131" s="50">
        <v>42198</v>
      </c>
      <c r="C131" s="29">
        <v>2015</v>
      </c>
      <c r="D131" s="29" t="s">
        <v>25</v>
      </c>
      <c r="E131" s="29">
        <v>21</v>
      </c>
      <c r="F131" s="29" t="s">
        <v>102</v>
      </c>
      <c r="G131" s="29" t="s">
        <v>93</v>
      </c>
      <c r="H131" s="29" t="s">
        <v>94</v>
      </c>
      <c r="I131" s="29" t="s">
        <v>103</v>
      </c>
      <c r="J131" s="29" t="s">
        <v>104</v>
      </c>
      <c r="K131" s="29">
        <v>1</v>
      </c>
      <c r="L131" s="29">
        <v>2295</v>
      </c>
      <c r="M131" s="29">
        <v>2218</v>
      </c>
      <c r="N131" s="29">
        <v>2295</v>
      </c>
      <c r="O131" s="29">
        <v>2218</v>
      </c>
      <c r="P131" s="26">
        <v>128</v>
      </c>
      <c r="Q131" s="30">
        <v>2218</v>
      </c>
    </row>
    <row r="132" spans="1:17" x14ac:dyDescent="0.3">
      <c r="A132" s="25">
        <v>130</v>
      </c>
      <c r="B132" s="49">
        <v>42277</v>
      </c>
      <c r="C132" s="26">
        <v>2015</v>
      </c>
      <c r="D132" s="26" t="s">
        <v>27</v>
      </c>
      <c r="E132" s="26">
        <v>21</v>
      </c>
      <c r="F132" s="26" t="s">
        <v>92</v>
      </c>
      <c r="G132" s="26" t="s">
        <v>93</v>
      </c>
      <c r="H132" s="26" t="s">
        <v>94</v>
      </c>
      <c r="I132" s="26" t="s">
        <v>97</v>
      </c>
      <c r="J132" s="26" t="s">
        <v>114</v>
      </c>
      <c r="K132" s="26">
        <v>1</v>
      </c>
      <c r="L132" s="26">
        <v>64</v>
      </c>
      <c r="M132" s="26">
        <v>61</v>
      </c>
      <c r="N132" s="26">
        <v>64</v>
      </c>
      <c r="O132" s="26">
        <v>61</v>
      </c>
      <c r="P132" s="26">
        <v>129</v>
      </c>
      <c r="Q132" s="27">
        <v>61</v>
      </c>
    </row>
    <row r="133" spans="1:17" x14ac:dyDescent="0.3">
      <c r="A133" s="28">
        <v>131</v>
      </c>
      <c r="B133" s="50">
        <v>42199</v>
      </c>
      <c r="C133" s="29">
        <v>2015</v>
      </c>
      <c r="D133" s="29" t="s">
        <v>25</v>
      </c>
      <c r="E133" s="29">
        <v>21</v>
      </c>
      <c r="F133" s="29" t="s">
        <v>92</v>
      </c>
      <c r="G133" s="29" t="s">
        <v>93</v>
      </c>
      <c r="H133" s="29" t="s">
        <v>105</v>
      </c>
      <c r="I133" s="29" t="s">
        <v>103</v>
      </c>
      <c r="J133" s="29" t="s">
        <v>104</v>
      </c>
      <c r="K133" s="29">
        <v>1</v>
      </c>
      <c r="L133" s="29">
        <v>2320</v>
      </c>
      <c r="M133" s="29">
        <v>2155</v>
      </c>
      <c r="N133" s="29">
        <v>2320</v>
      </c>
      <c r="O133" s="29">
        <v>2155</v>
      </c>
      <c r="P133" s="26">
        <v>130</v>
      </c>
      <c r="Q133" s="30">
        <v>2155</v>
      </c>
    </row>
    <row r="134" spans="1:17" x14ac:dyDescent="0.3">
      <c r="A134" s="25">
        <v>132</v>
      </c>
      <c r="B134" s="49">
        <v>42285</v>
      </c>
      <c r="C134" s="26">
        <v>2015</v>
      </c>
      <c r="D134" s="26" t="s">
        <v>28</v>
      </c>
      <c r="E134" s="26">
        <v>21</v>
      </c>
      <c r="F134" s="26" t="s">
        <v>92</v>
      </c>
      <c r="G134" s="26" t="s">
        <v>93</v>
      </c>
      <c r="H134" s="26" t="s">
        <v>105</v>
      </c>
      <c r="I134" s="26" t="s">
        <v>103</v>
      </c>
      <c r="J134" s="26" t="s">
        <v>104</v>
      </c>
      <c r="K134" s="26">
        <v>3</v>
      </c>
      <c r="L134" s="26">
        <v>256.33</v>
      </c>
      <c r="M134" s="26">
        <v>256.33333299999998</v>
      </c>
      <c r="N134" s="26">
        <v>769</v>
      </c>
      <c r="O134" s="26">
        <v>769</v>
      </c>
      <c r="P134" s="26">
        <v>131</v>
      </c>
      <c r="Q134" s="27">
        <v>769</v>
      </c>
    </row>
    <row r="135" spans="1:17" x14ac:dyDescent="0.3">
      <c r="A135" s="28">
        <v>133</v>
      </c>
      <c r="B135" s="50">
        <v>42197</v>
      </c>
      <c r="C135" s="29">
        <v>2015</v>
      </c>
      <c r="D135" s="29" t="s">
        <v>25</v>
      </c>
      <c r="E135" s="29">
        <v>21</v>
      </c>
      <c r="F135" s="29" t="s">
        <v>92</v>
      </c>
      <c r="G135" s="29" t="s">
        <v>93</v>
      </c>
      <c r="H135" s="29" t="s">
        <v>100</v>
      </c>
      <c r="I135" s="29" t="s">
        <v>95</v>
      </c>
      <c r="J135" s="29" t="s">
        <v>106</v>
      </c>
      <c r="K135" s="29">
        <v>1</v>
      </c>
      <c r="L135" s="29">
        <v>825</v>
      </c>
      <c r="M135" s="29">
        <v>959</v>
      </c>
      <c r="N135" s="29">
        <v>825</v>
      </c>
      <c r="O135" s="29">
        <v>959</v>
      </c>
      <c r="P135" s="26">
        <v>132</v>
      </c>
      <c r="Q135" s="30">
        <v>959</v>
      </c>
    </row>
    <row r="136" spans="1:17" x14ac:dyDescent="0.3">
      <c r="A136" s="25">
        <v>134</v>
      </c>
      <c r="B136" s="49">
        <v>42217</v>
      </c>
      <c r="C136" s="26">
        <v>2015</v>
      </c>
      <c r="D136" s="26" t="s">
        <v>26</v>
      </c>
      <c r="E136" s="26">
        <v>21</v>
      </c>
      <c r="F136" s="26" t="s">
        <v>92</v>
      </c>
      <c r="G136" s="26" t="s">
        <v>93</v>
      </c>
      <c r="H136" s="26" t="s">
        <v>100</v>
      </c>
      <c r="I136" s="26" t="s">
        <v>95</v>
      </c>
      <c r="J136" s="26" t="s">
        <v>106</v>
      </c>
      <c r="K136" s="26">
        <v>3</v>
      </c>
      <c r="L136" s="26">
        <v>128.33000000000001</v>
      </c>
      <c r="M136" s="26">
        <v>141.66666699999999</v>
      </c>
      <c r="N136" s="26">
        <v>385</v>
      </c>
      <c r="O136" s="26">
        <v>425</v>
      </c>
      <c r="P136" s="26">
        <v>133</v>
      </c>
      <c r="Q136" s="27">
        <v>425</v>
      </c>
    </row>
    <row r="137" spans="1:17" x14ac:dyDescent="0.3">
      <c r="A137" s="28">
        <v>135</v>
      </c>
      <c r="B137" s="50">
        <v>42298</v>
      </c>
      <c r="C137" s="29">
        <v>2015</v>
      </c>
      <c r="D137" s="29" t="s">
        <v>28</v>
      </c>
      <c r="E137" s="29">
        <v>21</v>
      </c>
      <c r="F137" s="29" t="s">
        <v>92</v>
      </c>
      <c r="G137" s="29" t="s">
        <v>93</v>
      </c>
      <c r="H137" s="29" t="s">
        <v>100</v>
      </c>
      <c r="I137" s="29" t="s">
        <v>95</v>
      </c>
      <c r="J137" s="29" t="s">
        <v>106</v>
      </c>
      <c r="K137" s="29">
        <v>3</v>
      </c>
      <c r="L137" s="29">
        <v>238.33</v>
      </c>
      <c r="M137" s="29">
        <v>268</v>
      </c>
      <c r="N137" s="29">
        <v>715</v>
      </c>
      <c r="O137" s="29">
        <v>804</v>
      </c>
      <c r="P137" s="26">
        <v>134</v>
      </c>
      <c r="Q137" s="30">
        <v>804</v>
      </c>
    </row>
    <row r="138" spans="1:17" x14ac:dyDescent="0.3">
      <c r="A138" s="25">
        <v>136</v>
      </c>
      <c r="B138" s="49">
        <v>42355</v>
      </c>
      <c r="C138" s="26">
        <v>2015</v>
      </c>
      <c r="D138" s="26" t="s">
        <v>30</v>
      </c>
      <c r="E138" s="26">
        <v>21</v>
      </c>
      <c r="F138" s="26" t="s">
        <v>92</v>
      </c>
      <c r="G138" s="26" t="s">
        <v>93</v>
      </c>
      <c r="H138" s="26" t="s">
        <v>100</v>
      </c>
      <c r="I138" s="26" t="s">
        <v>95</v>
      </c>
      <c r="J138" s="26" t="s">
        <v>106</v>
      </c>
      <c r="K138" s="26">
        <v>2</v>
      </c>
      <c r="L138" s="26">
        <v>302.5</v>
      </c>
      <c r="M138" s="26">
        <v>337.5</v>
      </c>
      <c r="N138" s="26">
        <v>605</v>
      </c>
      <c r="O138" s="26">
        <v>675</v>
      </c>
      <c r="P138" s="26">
        <v>135</v>
      </c>
      <c r="Q138" s="27">
        <v>675</v>
      </c>
    </row>
    <row r="139" spans="1:17" x14ac:dyDescent="0.3">
      <c r="A139" s="28">
        <v>137</v>
      </c>
      <c r="B139" s="50">
        <v>42464</v>
      </c>
      <c r="C139" s="29">
        <v>2016</v>
      </c>
      <c r="D139" s="29" t="s">
        <v>22</v>
      </c>
      <c r="E139" s="29">
        <v>23</v>
      </c>
      <c r="F139" s="29" t="s">
        <v>102</v>
      </c>
      <c r="G139" s="29" t="s">
        <v>93</v>
      </c>
      <c r="H139" s="29" t="s">
        <v>100</v>
      </c>
      <c r="I139" s="29" t="s">
        <v>103</v>
      </c>
      <c r="J139" s="29" t="s">
        <v>104</v>
      </c>
      <c r="K139" s="29">
        <v>1</v>
      </c>
      <c r="L139" s="29">
        <v>769</v>
      </c>
      <c r="M139" s="29">
        <v>815</v>
      </c>
      <c r="N139" s="29">
        <v>769</v>
      </c>
      <c r="O139" s="29">
        <v>815</v>
      </c>
      <c r="P139" s="26">
        <v>136</v>
      </c>
      <c r="Q139" s="30">
        <v>815</v>
      </c>
    </row>
    <row r="140" spans="1:17" x14ac:dyDescent="0.3">
      <c r="A140" s="25">
        <v>138</v>
      </c>
      <c r="B140" s="49">
        <v>42096</v>
      </c>
      <c r="C140" s="26">
        <v>2015</v>
      </c>
      <c r="D140" s="26" t="s">
        <v>22</v>
      </c>
      <c r="E140" s="26">
        <v>23</v>
      </c>
      <c r="F140" s="26" t="s">
        <v>102</v>
      </c>
      <c r="G140" s="26" t="s">
        <v>93</v>
      </c>
      <c r="H140" s="26" t="s">
        <v>100</v>
      </c>
      <c r="I140" s="26" t="s">
        <v>103</v>
      </c>
      <c r="J140" s="26" t="s">
        <v>104</v>
      </c>
      <c r="K140" s="26">
        <v>3</v>
      </c>
      <c r="L140" s="26">
        <v>683</v>
      </c>
      <c r="M140" s="26">
        <v>602.66666699999996</v>
      </c>
      <c r="N140" s="26">
        <v>2049</v>
      </c>
      <c r="O140" s="26">
        <v>1808</v>
      </c>
      <c r="P140" s="26">
        <v>137</v>
      </c>
      <c r="Q140" s="27">
        <v>1808</v>
      </c>
    </row>
    <row r="141" spans="1:17" x14ac:dyDescent="0.3">
      <c r="A141" s="28">
        <v>139</v>
      </c>
      <c r="B141" s="50">
        <v>42238</v>
      </c>
      <c r="C141" s="29">
        <v>2015</v>
      </c>
      <c r="D141" s="29" t="s">
        <v>26</v>
      </c>
      <c r="E141" s="29">
        <v>23</v>
      </c>
      <c r="F141" s="29" t="s">
        <v>102</v>
      </c>
      <c r="G141" s="29" t="s">
        <v>93</v>
      </c>
      <c r="H141" s="29" t="s">
        <v>100</v>
      </c>
      <c r="I141" s="29" t="s">
        <v>103</v>
      </c>
      <c r="J141" s="29" t="s">
        <v>104</v>
      </c>
      <c r="K141" s="29">
        <v>1</v>
      </c>
      <c r="L141" s="29">
        <v>2295</v>
      </c>
      <c r="M141" s="29">
        <v>2297</v>
      </c>
      <c r="N141" s="29">
        <v>2295</v>
      </c>
      <c r="O141" s="29">
        <v>2297</v>
      </c>
      <c r="P141" s="26">
        <v>138</v>
      </c>
      <c r="Q141" s="30">
        <v>2297</v>
      </c>
    </row>
    <row r="142" spans="1:17" x14ac:dyDescent="0.3">
      <c r="A142" s="25">
        <v>140</v>
      </c>
      <c r="B142" s="49">
        <v>42241</v>
      </c>
      <c r="C142" s="26">
        <v>2015</v>
      </c>
      <c r="D142" s="26" t="s">
        <v>26</v>
      </c>
      <c r="E142" s="26">
        <v>23</v>
      </c>
      <c r="F142" s="26" t="s">
        <v>102</v>
      </c>
      <c r="G142" s="26" t="s">
        <v>93</v>
      </c>
      <c r="H142" s="26" t="s">
        <v>100</v>
      </c>
      <c r="I142" s="26" t="s">
        <v>103</v>
      </c>
      <c r="J142" s="26" t="s">
        <v>104</v>
      </c>
      <c r="K142" s="26">
        <v>3</v>
      </c>
      <c r="L142" s="26">
        <v>773.33</v>
      </c>
      <c r="M142" s="26">
        <v>682</v>
      </c>
      <c r="N142" s="26">
        <v>2320</v>
      </c>
      <c r="O142" s="26">
        <v>2046</v>
      </c>
      <c r="P142" s="26">
        <v>139</v>
      </c>
      <c r="Q142" s="27">
        <v>2046</v>
      </c>
    </row>
    <row r="143" spans="1:17" x14ac:dyDescent="0.3">
      <c r="A143" s="28">
        <v>141</v>
      </c>
      <c r="B143" s="50">
        <v>42503</v>
      </c>
      <c r="C143" s="29">
        <v>2016</v>
      </c>
      <c r="D143" s="29" t="s">
        <v>23</v>
      </c>
      <c r="E143" s="29">
        <v>24</v>
      </c>
      <c r="F143" s="29" t="s">
        <v>92</v>
      </c>
      <c r="G143" s="29" t="s">
        <v>93</v>
      </c>
      <c r="H143" s="29" t="s">
        <v>100</v>
      </c>
      <c r="I143" s="29" t="s">
        <v>97</v>
      </c>
      <c r="J143" s="29" t="s">
        <v>114</v>
      </c>
      <c r="K143" s="29">
        <v>1</v>
      </c>
      <c r="L143" s="29">
        <v>191</v>
      </c>
      <c r="M143" s="29">
        <v>237</v>
      </c>
      <c r="N143" s="29">
        <v>191</v>
      </c>
      <c r="O143" s="29">
        <v>237</v>
      </c>
      <c r="P143" s="26">
        <v>140</v>
      </c>
      <c r="Q143" s="30">
        <v>237</v>
      </c>
    </row>
    <row r="144" spans="1:17" x14ac:dyDescent="0.3">
      <c r="A144" s="25">
        <v>142</v>
      </c>
      <c r="B144" s="49">
        <v>42286</v>
      </c>
      <c r="C144" s="26">
        <v>2015</v>
      </c>
      <c r="D144" s="26" t="s">
        <v>28</v>
      </c>
      <c r="E144" s="26">
        <v>24</v>
      </c>
      <c r="F144" s="26" t="s">
        <v>92</v>
      </c>
      <c r="G144" s="26" t="s">
        <v>93</v>
      </c>
      <c r="H144" s="26" t="s">
        <v>100</v>
      </c>
      <c r="I144" s="26" t="s">
        <v>97</v>
      </c>
      <c r="J144" s="26" t="s">
        <v>114</v>
      </c>
      <c r="K144" s="26">
        <v>2</v>
      </c>
      <c r="L144" s="26">
        <v>32</v>
      </c>
      <c r="M144" s="26">
        <v>29</v>
      </c>
      <c r="N144" s="26">
        <v>64</v>
      </c>
      <c r="O144" s="26">
        <v>58</v>
      </c>
      <c r="P144" s="26">
        <v>141</v>
      </c>
      <c r="Q144" s="27">
        <v>58</v>
      </c>
    </row>
    <row r="145" spans="1:17" x14ac:dyDescent="0.3">
      <c r="A145" s="28">
        <v>143</v>
      </c>
      <c r="B145" s="50">
        <v>42334</v>
      </c>
      <c r="C145" s="29">
        <v>2015</v>
      </c>
      <c r="D145" s="29" t="s">
        <v>29</v>
      </c>
      <c r="E145" s="29">
        <v>24</v>
      </c>
      <c r="F145" s="29" t="s">
        <v>92</v>
      </c>
      <c r="G145" s="29" t="s">
        <v>93</v>
      </c>
      <c r="H145" s="29" t="s">
        <v>100</v>
      </c>
      <c r="I145" s="29" t="s">
        <v>97</v>
      </c>
      <c r="J145" s="29" t="s">
        <v>114</v>
      </c>
      <c r="K145" s="29">
        <v>3</v>
      </c>
      <c r="L145" s="29">
        <v>508</v>
      </c>
      <c r="M145" s="29">
        <v>575</v>
      </c>
      <c r="N145" s="29">
        <v>1524</v>
      </c>
      <c r="O145" s="29">
        <v>1725</v>
      </c>
      <c r="P145" s="26">
        <v>142</v>
      </c>
      <c r="Q145" s="30">
        <v>1725</v>
      </c>
    </row>
    <row r="146" spans="1:17" x14ac:dyDescent="0.3">
      <c r="A146" s="25">
        <v>144</v>
      </c>
      <c r="B146" s="49">
        <v>42476</v>
      </c>
      <c r="C146" s="26">
        <v>2016</v>
      </c>
      <c r="D146" s="26" t="s">
        <v>22</v>
      </c>
      <c r="E146" s="26">
        <v>25</v>
      </c>
      <c r="F146" s="26" t="s">
        <v>92</v>
      </c>
      <c r="G146" s="26" t="s">
        <v>93</v>
      </c>
      <c r="H146" s="26" t="s">
        <v>94</v>
      </c>
      <c r="I146" s="26" t="s">
        <v>97</v>
      </c>
      <c r="J146" s="26" t="s">
        <v>110</v>
      </c>
      <c r="K146" s="26">
        <v>1</v>
      </c>
      <c r="L146" s="26">
        <v>207</v>
      </c>
      <c r="M146" s="26">
        <v>265</v>
      </c>
      <c r="N146" s="26">
        <v>207</v>
      </c>
      <c r="O146" s="26">
        <v>265</v>
      </c>
      <c r="P146" s="26">
        <v>143</v>
      </c>
      <c r="Q146" s="27">
        <v>265</v>
      </c>
    </row>
    <row r="147" spans="1:17" x14ac:dyDescent="0.3">
      <c r="A147" s="28">
        <v>145</v>
      </c>
      <c r="B147" s="50">
        <v>42456</v>
      </c>
      <c r="C147" s="29">
        <v>2016</v>
      </c>
      <c r="D147" s="29" t="s">
        <v>21</v>
      </c>
      <c r="E147" s="29">
        <v>30</v>
      </c>
      <c r="F147" s="29" t="s">
        <v>102</v>
      </c>
      <c r="G147" s="29" t="s">
        <v>93</v>
      </c>
      <c r="H147" s="29" t="s">
        <v>100</v>
      </c>
      <c r="I147" s="29" t="s">
        <v>95</v>
      </c>
      <c r="J147" s="29" t="s">
        <v>106</v>
      </c>
      <c r="K147" s="29">
        <v>1</v>
      </c>
      <c r="L147" s="29">
        <v>330</v>
      </c>
      <c r="M147" s="29">
        <v>413</v>
      </c>
      <c r="N147" s="29">
        <v>330</v>
      </c>
      <c r="O147" s="29">
        <v>413</v>
      </c>
      <c r="P147" s="26">
        <v>144</v>
      </c>
      <c r="Q147" s="30">
        <v>413</v>
      </c>
    </row>
    <row r="148" spans="1:17" x14ac:dyDescent="0.3">
      <c r="A148" s="25">
        <v>146</v>
      </c>
      <c r="B148" s="49">
        <v>42205</v>
      </c>
      <c r="C148" s="26">
        <v>2015</v>
      </c>
      <c r="D148" s="26" t="s">
        <v>25</v>
      </c>
      <c r="E148" s="26">
        <v>30</v>
      </c>
      <c r="F148" s="26" t="s">
        <v>102</v>
      </c>
      <c r="G148" s="26" t="s">
        <v>93</v>
      </c>
      <c r="H148" s="26" t="s">
        <v>100</v>
      </c>
      <c r="I148" s="26" t="s">
        <v>95</v>
      </c>
      <c r="J148" s="26" t="s">
        <v>106</v>
      </c>
      <c r="K148" s="26">
        <v>2</v>
      </c>
      <c r="L148" s="26">
        <v>82.5</v>
      </c>
      <c r="M148" s="26">
        <v>88.5</v>
      </c>
      <c r="N148" s="26">
        <v>165</v>
      </c>
      <c r="O148" s="26">
        <v>177</v>
      </c>
      <c r="P148" s="26">
        <v>145</v>
      </c>
      <c r="Q148" s="27">
        <v>177</v>
      </c>
    </row>
    <row r="149" spans="1:17" x14ac:dyDescent="0.3">
      <c r="A149" s="28">
        <v>147</v>
      </c>
      <c r="B149" s="50">
        <v>42313</v>
      </c>
      <c r="C149" s="29">
        <v>2015</v>
      </c>
      <c r="D149" s="29" t="s">
        <v>29</v>
      </c>
      <c r="E149" s="29">
        <v>30</v>
      </c>
      <c r="F149" s="29" t="s">
        <v>102</v>
      </c>
      <c r="G149" s="29" t="s">
        <v>93</v>
      </c>
      <c r="H149" s="29" t="s">
        <v>100</v>
      </c>
      <c r="I149" s="29" t="s">
        <v>95</v>
      </c>
      <c r="J149" s="29" t="s">
        <v>106</v>
      </c>
      <c r="K149" s="29">
        <v>2</v>
      </c>
      <c r="L149" s="29">
        <v>55</v>
      </c>
      <c r="M149" s="29">
        <v>63.5</v>
      </c>
      <c r="N149" s="29">
        <v>110</v>
      </c>
      <c r="O149" s="29">
        <v>127</v>
      </c>
      <c r="P149" s="26">
        <v>146</v>
      </c>
      <c r="Q149" s="30">
        <v>127</v>
      </c>
    </row>
    <row r="150" spans="1:17" x14ac:dyDescent="0.3">
      <c r="A150" s="25">
        <v>148</v>
      </c>
      <c r="B150" s="49">
        <v>42457</v>
      </c>
      <c r="C150" s="26">
        <v>2016</v>
      </c>
      <c r="D150" s="26" t="s">
        <v>21</v>
      </c>
      <c r="E150" s="26">
        <v>55</v>
      </c>
      <c r="F150" s="26" t="s">
        <v>92</v>
      </c>
      <c r="G150" s="26" t="s">
        <v>93</v>
      </c>
      <c r="H150" s="26" t="s">
        <v>100</v>
      </c>
      <c r="I150" s="26" t="s">
        <v>97</v>
      </c>
      <c r="J150" s="26" t="s">
        <v>98</v>
      </c>
      <c r="K150" s="26">
        <v>2</v>
      </c>
      <c r="L150" s="26">
        <v>343</v>
      </c>
      <c r="M150" s="26">
        <v>359</v>
      </c>
      <c r="N150" s="26">
        <v>686</v>
      </c>
      <c r="O150" s="26">
        <v>718</v>
      </c>
      <c r="P150" s="26">
        <v>147</v>
      </c>
      <c r="Q150" s="27">
        <v>718</v>
      </c>
    </row>
    <row r="151" spans="1:17" x14ac:dyDescent="0.3">
      <c r="A151" s="28">
        <v>149</v>
      </c>
      <c r="B151" s="50">
        <v>42374</v>
      </c>
      <c r="C151" s="29">
        <v>2016</v>
      </c>
      <c r="D151" s="29" t="s">
        <v>19</v>
      </c>
      <c r="E151" s="29">
        <v>53</v>
      </c>
      <c r="F151" s="29" t="s">
        <v>92</v>
      </c>
      <c r="G151" s="29" t="s">
        <v>93</v>
      </c>
      <c r="H151" s="29" t="s">
        <v>94</v>
      </c>
      <c r="I151" s="29" t="s">
        <v>95</v>
      </c>
      <c r="J151" s="29" t="s">
        <v>96</v>
      </c>
      <c r="K151" s="29">
        <v>1</v>
      </c>
      <c r="L151" s="29">
        <v>210</v>
      </c>
      <c r="M151" s="29">
        <v>271</v>
      </c>
      <c r="N151" s="29">
        <v>210</v>
      </c>
      <c r="O151" s="29">
        <v>271</v>
      </c>
      <c r="P151" s="26">
        <v>148</v>
      </c>
      <c r="Q151" s="30">
        <v>271</v>
      </c>
    </row>
    <row r="152" spans="1:17" x14ac:dyDescent="0.3">
      <c r="A152" s="25">
        <v>150</v>
      </c>
      <c r="B152" s="49">
        <v>42407</v>
      </c>
      <c r="C152" s="26">
        <v>2016</v>
      </c>
      <c r="D152" s="26" t="s">
        <v>20</v>
      </c>
      <c r="E152" s="26">
        <v>53</v>
      </c>
      <c r="F152" s="26" t="s">
        <v>92</v>
      </c>
      <c r="G152" s="26" t="s">
        <v>93</v>
      </c>
      <c r="H152" s="26" t="s">
        <v>94</v>
      </c>
      <c r="I152" s="26" t="s">
        <v>95</v>
      </c>
      <c r="J152" s="26" t="s">
        <v>96</v>
      </c>
      <c r="K152" s="26">
        <v>2</v>
      </c>
      <c r="L152" s="26">
        <v>35</v>
      </c>
      <c r="M152" s="26">
        <v>45.5</v>
      </c>
      <c r="N152" s="26">
        <v>70</v>
      </c>
      <c r="O152" s="26">
        <v>91</v>
      </c>
      <c r="P152" s="26">
        <v>149</v>
      </c>
      <c r="Q152" s="27">
        <v>91</v>
      </c>
    </row>
    <row r="153" spans="1:17" x14ac:dyDescent="0.3">
      <c r="A153" s="28">
        <v>151</v>
      </c>
      <c r="B153" s="50">
        <v>42407</v>
      </c>
      <c r="C153" s="29">
        <v>2016</v>
      </c>
      <c r="D153" s="29" t="s">
        <v>20</v>
      </c>
      <c r="E153" s="29">
        <v>53</v>
      </c>
      <c r="F153" s="29" t="s">
        <v>92</v>
      </c>
      <c r="G153" s="29" t="s">
        <v>93</v>
      </c>
      <c r="H153" s="29" t="s">
        <v>94</v>
      </c>
      <c r="I153" s="29" t="s">
        <v>95</v>
      </c>
      <c r="J153" s="29" t="s">
        <v>96</v>
      </c>
      <c r="K153" s="29">
        <v>2</v>
      </c>
      <c r="L153" s="29">
        <v>20</v>
      </c>
      <c r="M153" s="29">
        <v>23.5</v>
      </c>
      <c r="N153" s="29">
        <v>40</v>
      </c>
      <c r="O153" s="29">
        <v>47</v>
      </c>
      <c r="P153" s="26">
        <v>150</v>
      </c>
      <c r="Q153" s="30">
        <v>47</v>
      </c>
    </row>
    <row r="154" spans="1:17" x14ac:dyDescent="0.3">
      <c r="A154" s="25">
        <v>152</v>
      </c>
      <c r="B154" s="49">
        <v>42430</v>
      </c>
      <c r="C154" s="26">
        <v>2016</v>
      </c>
      <c r="D154" s="26" t="s">
        <v>21</v>
      </c>
      <c r="E154" s="26">
        <v>53</v>
      </c>
      <c r="F154" s="26" t="s">
        <v>92</v>
      </c>
      <c r="G154" s="26" t="s">
        <v>93</v>
      </c>
      <c r="H154" s="26" t="s">
        <v>94</v>
      </c>
      <c r="I154" s="26" t="s">
        <v>95</v>
      </c>
      <c r="J154" s="26" t="s">
        <v>96</v>
      </c>
      <c r="K154" s="26">
        <v>3</v>
      </c>
      <c r="L154" s="26">
        <v>20</v>
      </c>
      <c r="M154" s="26">
        <v>22</v>
      </c>
      <c r="N154" s="26">
        <v>60</v>
      </c>
      <c r="O154" s="26">
        <v>66</v>
      </c>
      <c r="P154" s="26">
        <v>151</v>
      </c>
      <c r="Q154" s="27">
        <v>66</v>
      </c>
    </row>
    <row r="155" spans="1:17" x14ac:dyDescent="0.3">
      <c r="A155" s="28">
        <v>153</v>
      </c>
      <c r="B155" s="50">
        <v>42430</v>
      </c>
      <c r="C155" s="29">
        <v>2016</v>
      </c>
      <c r="D155" s="29" t="s">
        <v>21</v>
      </c>
      <c r="E155" s="29">
        <v>53</v>
      </c>
      <c r="F155" s="29" t="s">
        <v>92</v>
      </c>
      <c r="G155" s="29" t="s">
        <v>93</v>
      </c>
      <c r="H155" s="29" t="s">
        <v>94</v>
      </c>
      <c r="I155" s="29" t="s">
        <v>95</v>
      </c>
      <c r="J155" s="29" t="s">
        <v>96</v>
      </c>
      <c r="K155" s="29">
        <v>2</v>
      </c>
      <c r="L155" s="29">
        <v>385</v>
      </c>
      <c r="M155" s="29">
        <v>495.5</v>
      </c>
      <c r="N155" s="29">
        <v>770</v>
      </c>
      <c r="O155" s="29">
        <v>991</v>
      </c>
      <c r="P155" s="26">
        <v>152</v>
      </c>
      <c r="Q155" s="30">
        <v>991</v>
      </c>
    </row>
    <row r="156" spans="1:17" x14ac:dyDescent="0.3">
      <c r="A156" s="25">
        <v>154</v>
      </c>
      <c r="B156" s="49">
        <v>42430</v>
      </c>
      <c r="C156" s="26">
        <v>2016</v>
      </c>
      <c r="D156" s="26" t="s">
        <v>21</v>
      </c>
      <c r="E156" s="26">
        <v>53</v>
      </c>
      <c r="F156" s="26" t="s">
        <v>92</v>
      </c>
      <c r="G156" s="26" t="s">
        <v>93</v>
      </c>
      <c r="H156" s="26" t="s">
        <v>94</v>
      </c>
      <c r="I156" s="26" t="s">
        <v>95</v>
      </c>
      <c r="J156" s="26" t="s">
        <v>96</v>
      </c>
      <c r="K156" s="26">
        <v>3</v>
      </c>
      <c r="L156" s="26">
        <v>5.33</v>
      </c>
      <c r="M156" s="26">
        <v>7.6666670000000003</v>
      </c>
      <c r="N156" s="26">
        <v>16</v>
      </c>
      <c r="O156" s="26">
        <v>23</v>
      </c>
      <c r="P156" s="26">
        <v>153</v>
      </c>
      <c r="Q156" s="27">
        <v>23</v>
      </c>
    </row>
    <row r="157" spans="1:17" x14ac:dyDescent="0.3">
      <c r="A157" s="28">
        <v>155</v>
      </c>
      <c r="B157" s="50">
        <v>42559</v>
      </c>
      <c r="C157" s="29">
        <v>2016</v>
      </c>
      <c r="D157" s="29" t="s">
        <v>25</v>
      </c>
      <c r="E157" s="29">
        <v>53</v>
      </c>
      <c r="F157" s="29" t="s">
        <v>92</v>
      </c>
      <c r="G157" s="29" t="s">
        <v>93</v>
      </c>
      <c r="H157" s="29" t="s">
        <v>94</v>
      </c>
      <c r="I157" s="29" t="s">
        <v>95</v>
      </c>
      <c r="J157" s="29" t="s">
        <v>96</v>
      </c>
      <c r="K157" s="29">
        <v>2</v>
      </c>
      <c r="L157" s="29">
        <v>58</v>
      </c>
      <c r="M157" s="29">
        <v>65</v>
      </c>
      <c r="N157" s="29">
        <v>116</v>
      </c>
      <c r="O157" s="29">
        <v>130</v>
      </c>
      <c r="P157" s="26">
        <v>154</v>
      </c>
      <c r="Q157" s="30">
        <v>130</v>
      </c>
    </row>
    <row r="158" spans="1:17" x14ac:dyDescent="0.3">
      <c r="A158" s="25">
        <v>156</v>
      </c>
      <c r="B158" s="49">
        <v>42559</v>
      </c>
      <c r="C158" s="26">
        <v>2016</v>
      </c>
      <c r="D158" s="26" t="s">
        <v>25</v>
      </c>
      <c r="E158" s="26">
        <v>53</v>
      </c>
      <c r="F158" s="26" t="s">
        <v>92</v>
      </c>
      <c r="G158" s="26" t="s">
        <v>93</v>
      </c>
      <c r="H158" s="26" t="s">
        <v>94</v>
      </c>
      <c r="I158" s="26" t="s">
        <v>95</v>
      </c>
      <c r="J158" s="26" t="s">
        <v>99</v>
      </c>
      <c r="K158" s="26">
        <v>2</v>
      </c>
      <c r="L158" s="26">
        <v>455</v>
      </c>
      <c r="M158" s="26">
        <v>578</v>
      </c>
      <c r="N158" s="26">
        <v>910</v>
      </c>
      <c r="O158" s="26">
        <v>1156</v>
      </c>
      <c r="P158" s="26">
        <v>155</v>
      </c>
      <c r="Q158" s="27">
        <v>1156</v>
      </c>
    </row>
    <row r="159" spans="1:17" x14ac:dyDescent="0.3">
      <c r="A159" s="28">
        <v>157</v>
      </c>
      <c r="B159" s="50">
        <v>42571</v>
      </c>
      <c r="C159" s="29">
        <v>2016</v>
      </c>
      <c r="D159" s="29" t="s">
        <v>25</v>
      </c>
      <c r="E159" s="29">
        <v>53</v>
      </c>
      <c r="F159" s="29" t="s">
        <v>92</v>
      </c>
      <c r="G159" s="29" t="s">
        <v>93</v>
      </c>
      <c r="H159" s="29" t="s">
        <v>94</v>
      </c>
      <c r="I159" s="29" t="s">
        <v>95</v>
      </c>
      <c r="J159" s="29" t="s">
        <v>96</v>
      </c>
      <c r="K159" s="29">
        <v>2</v>
      </c>
      <c r="L159" s="29">
        <v>30</v>
      </c>
      <c r="M159" s="29">
        <v>36</v>
      </c>
      <c r="N159" s="29">
        <v>60</v>
      </c>
      <c r="O159" s="29">
        <v>72</v>
      </c>
      <c r="P159" s="26">
        <v>156</v>
      </c>
      <c r="Q159" s="30">
        <v>72</v>
      </c>
    </row>
    <row r="160" spans="1:17" x14ac:dyDescent="0.3">
      <c r="A160" s="25">
        <v>158</v>
      </c>
      <c r="B160" s="49">
        <v>42571</v>
      </c>
      <c r="C160" s="26">
        <v>2016</v>
      </c>
      <c r="D160" s="26" t="s">
        <v>25</v>
      </c>
      <c r="E160" s="26">
        <v>53</v>
      </c>
      <c r="F160" s="26" t="s">
        <v>92</v>
      </c>
      <c r="G160" s="26" t="s">
        <v>93</v>
      </c>
      <c r="H160" s="26" t="s">
        <v>94</v>
      </c>
      <c r="I160" s="26" t="s">
        <v>95</v>
      </c>
      <c r="J160" s="26" t="s">
        <v>96</v>
      </c>
      <c r="K160" s="26">
        <v>3</v>
      </c>
      <c r="L160" s="26">
        <v>12.33</v>
      </c>
      <c r="M160" s="26">
        <v>15.666667</v>
      </c>
      <c r="N160" s="26">
        <v>37</v>
      </c>
      <c r="O160" s="26">
        <v>47</v>
      </c>
      <c r="P160" s="26">
        <v>157</v>
      </c>
      <c r="Q160" s="27">
        <v>47</v>
      </c>
    </row>
    <row r="161" spans="1:17" x14ac:dyDescent="0.3">
      <c r="A161" s="28">
        <v>159</v>
      </c>
      <c r="B161" s="50">
        <v>42260</v>
      </c>
      <c r="C161" s="29">
        <v>2015</v>
      </c>
      <c r="D161" s="29" t="s">
        <v>27</v>
      </c>
      <c r="E161" s="29">
        <v>53</v>
      </c>
      <c r="F161" s="29" t="s">
        <v>92</v>
      </c>
      <c r="G161" s="29" t="s">
        <v>93</v>
      </c>
      <c r="H161" s="29" t="s">
        <v>94</v>
      </c>
      <c r="I161" s="29" t="s">
        <v>95</v>
      </c>
      <c r="J161" s="29" t="s">
        <v>96</v>
      </c>
      <c r="K161" s="29">
        <v>1</v>
      </c>
      <c r="L161" s="29">
        <v>420</v>
      </c>
      <c r="M161" s="29">
        <v>442</v>
      </c>
      <c r="N161" s="29">
        <v>420</v>
      </c>
      <c r="O161" s="29">
        <v>442</v>
      </c>
      <c r="P161" s="26">
        <v>158</v>
      </c>
      <c r="Q161" s="30">
        <v>442</v>
      </c>
    </row>
    <row r="162" spans="1:17" x14ac:dyDescent="0.3">
      <c r="A162" s="25">
        <v>160</v>
      </c>
      <c r="B162" s="49">
        <v>42282</v>
      </c>
      <c r="C162" s="26">
        <v>2015</v>
      </c>
      <c r="D162" s="26" t="s">
        <v>28</v>
      </c>
      <c r="E162" s="26">
        <v>53</v>
      </c>
      <c r="F162" s="26" t="s">
        <v>92</v>
      </c>
      <c r="G162" s="26" t="s">
        <v>93</v>
      </c>
      <c r="H162" s="26" t="s">
        <v>94</v>
      </c>
      <c r="I162" s="26" t="s">
        <v>95</v>
      </c>
      <c r="J162" s="26" t="s">
        <v>96</v>
      </c>
      <c r="K162" s="26">
        <v>1</v>
      </c>
      <c r="L162" s="26">
        <v>52</v>
      </c>
      <c r="M162" s="26">
        <v>59</v>
      </c>
      <c r="N162" s="26">
        <v>52</v>
      </c>
      <c r="O162" s="26">
        <v>59</v>
      </c>
      <c r="P162" s="26">
        <v>159</v>
      </c>
      <c r="Q162" s="27">
        <v>59</v>
      </c>
    </row>
    <row r="163" spans="1:17" x14ac:dyDescent="0.3">
      <c r="A163" s="28">
        <v>161</v>
      </c>
      <c r="B163" s="50">
        <v>42411</v>
      </c>
      <c r="C163" s="29">
        <v>2016</v>
      </c>
      <c r="D163" s="29" t="s">
        <v>20</v>
      </c>
      <c r="E163" s="29">
        <v>53</v>
      </c>
      <c r="F163" s="29" t="s">
        <v>92</v>
      </c>
      <c r="G163" s="29" t="s">
        <v>93</v>
      </c>
      <c r="H163" s="29" t="s">
        <v>100</v>
      </c>
      <c r="I163" s="29" t="s">
        <v>95</v>
      </c>
      <c r="J163" s="29" t="s">
        <v>96</v>
      </c>
      <c r="K163" s="29">
        <v>3</v>
      </c>
      <c r="L163" s="29">
        <v>35</v>
      </c>
      <c r="M163" s="29">
        <v>42.333333000000003</v>
      </c>
      <c r="N163" s="29">
        <v>105</v>
      </c>
      <c r="O163" s="29">
        <v>127</v>
      </c>
      <c r="P163" s="26">
        <v>160</v>
      </c>
      <c r="Q163" s="30">
        <v>127</v>
      </c>
    </row>
    <row r="164" spans="1:17" x14ac:dyDescent="0.3">
      <c r="A164" s="25">
        <v>162</v>
      </c>
      <c r="B164" s="49">
        <v>42411</v>
      </c>
      <c r="C164" s="26">
        <v>2016</v>
      </c>
      <c r="D164" s="26" t="s">
        <v>20</v>
      </c>
      <c r="E164" s="26">
        <v>53</v>
      </c>
      <c r="F164" s="26" t="s">
        <v>92</v>
      </c>
      <c r="G164" s="26" t="s">
        <v>93</v>
      </c>
      <c r="H164" s="26" t="s">
        <v>100</v>
      </c>
      <c r="I164" s="26" t="s">
        <v>95</v>
      </c>
      <c r="J164" s="26" t="s">
        <v>96</v>
      </c>
      <c r="K164" s="26">
        <v>1</v>
      </c>
      <c r="L164" s="26">
        <v>35</v>
      </c>
      <c r="M164" s="26">
        <v>42</v>
      </c>
      <c r="N164" s="26">
        <v>35</v>
      </c>
      <c r="O164" s="26">
        <v>42</v>
      </c>
      <c r="P164" s="26">
        <v>161</v>
      </c>
      <c r="Q164" s="27">
        <v>42</v>
      </c>
    </row>
    <row r="165" spans="1:17" x14ac:dyDescent="0.3">
      <c r="A165" s="28">
        <v>163</v>
      </c>
      <c r="B165" s="50">
        <v>42471</v>
      </c>
      <c r="C165" s="29">
        <v>2016</v>
      </c>
      <c r="D165" s="29" t="s">
        <v>22</v>
      </c>
      <c r="E165" s="29">
        <v>53</v>
      </c>
      <c r="F165" s="29" t="s">
        <v>92</v>
      </c>
      <c r="G165" s="29" t="s">
        <v>93</v>
      </c>
      <c r="H165" s="29" t="s">
        <v>100</v>
      </c>
      <c r="I165" s="29" t="s">
        <v>95</v>
      </c>
      <c r="J165" s="29" t="s">
        <v>96</v>
      </c>
      <c r="K165" s="29">
        <v>2</v>
      </c>
      <c r="L165" s="29">
        <v>18</v>
      </c>
      <c r="M165" s="29">
        <v>24</v>
      </c>
      <c r="N165" s="29">
        <v>36</v>
      </c>
      <c r="O165" s="29">
        <v>48</v>
      </c>
      <c r="P165" s="26">
        <v>162</v>
      </c>
      <c r="Q165" s="30">
        <v>48</v>
      </c>
    </row>
    <row r="166" spans="1:17" x14ac:dyDescent="0.3">
      <c r="A166" s="25">
        <v>164</v>
      </c>
      <c r="B166" s="49">
        <v>42471</v>
      </c>
      <c r="C166" s="26">
        <v>2016</v>
      </c>
      <c r="D166" s="26" t="s">
        <v>22</v>
      </c>
      <c r="E166" s="26">
        <v>53</v>
      </c>
      <c r="F166" s="26" t="s">
        <v>92</v>
      </c>
      <c r="G166" s="26" t="s">
        <v>93</v>
      </c>
      <c r="H166" s="26" t="s">
        <v>100</v>
      </c>
      <c r="I166" s="26" t="s">
        <v>95</v>
      </c>
      <c r="J166" s="26" t="s">
        <v>96</v>
      </c>
      <c r="K166" s="26">
        <v>2</v>
      </c>
      <c r="L166" s="26">
        <v>32</v>
      </c>
      <c r="M166" s="26">
        <v>41</v>
      </c>
      <c r="N166" s="26">
        <v>64</v>
      </c>
      <c r="O166" s="26">
        <v>82</v>
      </c>
      <c r="P166" s="26">
        <v>163</v>
      </c>
      <c r="Q166" s="27">
        <v>82</v>
      </c>
    </row>
    <row r="167" spans="1:17" x14ac:dyDescent="0.3">
      <c r="A167" s="28">
        <v>165</v>
      </c>
      <c r="B167" s="50">
        <v>42478</v>
      </c>
      <c r="C167" s="29">
        <v>2016</v>
      </c>
      <c r="D167" s="29" t="s">
        <v>22</v>
      </c>
      <c r="E167" s="29">
        <v>53</v>
      </c>
      <c r="F167" s="29" t="s">
        <v>92</v>
      </c>
      <c r="G167" s="29" t="s">
        <v>93</v>
      </c>
      <c r="H167" s="29" t="s">
        <v>100</v>
      </c>
      <c r="I167" s="29" t="s">
        <v>95</v>
      </c>
      <c r="J167" s="29" t="s">
        <v>96</v>
      </c>
      <c r="K167" s="29">
        <v>2</v>
      </c>
      <c r="L167" s="29">
        <v>40</v>
      </c>
      <c r="M167" s="29">
        <v>47.5</v>
      </c>
      <c r="N167" s="29">
        <v>80</v>
      </c>
      <c r="O167" s="29">
        <v>95</v>
      </c>
      <c r="P167" s="26">
        <v>164</v>
      </c>
      <c r="Q167" s="30">
        <v>95</v>
      </c>
    </row>
    <row r="168" spans="1:17" x14ac:dyDescent="0.3">
      <c r="A168" s="25">
        <v>166</v>
      </c>
      <c r="B168" s="49">
        <v>42478</v>
      </c>
      <c r="C168" s="26">
        <v>2016</v>
      </c>
      <c r="D168" s="26" t="s">
        <v>22</v>
      </c>
      <c r="E168" s="26">
        <v>53</v>
      </c>
      <c r="F168" s="26" t="s">
        <v>92</v>
      </c>
      <c r="G168" s="26" t="s">
        <v>93</v>
      </c>
      <c r="H168" s="26" t="s">
        <v>100</v>
      </c>
      <c r="I168" s="26" t="s">
        <v>95</v>
      </c>
      <c r="J168" s="26" t="s">
        <v>96</v>
      </c>
      <c r="K168" s="26">
        <v>3</v>
      </c>
      <c r="L168" s="26">
        <v>290</v>
      </c>
      <c r="M168" s="26">
        <v>340</v>
      </c>
      <c r="N168" s="26">
        <v>870</v>
      </c>
      <c r="O168" s="26">
        <v>1020</v>
      </c>
      <c r="P168" s="26">
        <v>165</v>
      </c>
      <c r="Q168" s="27">
        <v>1020</v>
      </c>
    </row>
    <row r="169" spans="1:17" x14ac:dyDescent="0.3">
      <c r="A169" s="28">
        <v>167</v>
      </c>
      <c r="B169" s="50">
        <v>42480</v>
      </c>
      <c r="C169" s="29">
        <v>2016</v>
      </c>
      <c r="D169" s="29" t="s">
        <v>22</v>
      </c>
      <c r="E169" s="29">
        <v>53</v>
      </c>
      <c r="F169" s="29" t="s">
        <v>92</v>
      </c>
      <c r="G169" s="29" t="s">
        <v>93</v>
      </c>
      <c r="H169" s="29" t="s">
        <v>100</v>
      </c>
      <c r="I169" s="29" t="s">
        <v>95</v>
      </c>
      <c r="J169" s="29" t="s">
        <v>96</v>
      </c>
      <c r="K169" s="29">
        <v>1</v>
      </c>
      <c r="L169" s="29">
        <v>20</v>
      </c>
      <c r="M169" s="29">
        <v>28</v>
      </c>
      <c r="N169" s="29">
        <v>20</v>
      </c>
      <c r="O169" s="29">
        <v>28</v>
      </c>
      <c r="P169" s="26">
        <v>166</v>
      </c>
      <c r="Q169" s="30">
        <v>28</v>
      </c>
    </row>
    <row r="170" spans="1:17" x14ac:dyDescent="0.3">
      <c r="A170" s="25">
        <v>168</v>
      </c>
      <c r="B170" s="49">
        <v>42486</v>
      </c>
      <c r="C170" s="26">
        <v>2016</v>
      </c>
      <c r="D170" s="26" t="s">
        <v>22</v>
      </c>
      <c r="E170" s="26">
        <v>53</v>
      </c>
      <c r="F170" s="26" t="s">
        <v>92</v>
      </c>
      <c r="G170" s="26" t="s">
        <v>93</v>
      </c>
      <c r="H170" s="26" t="s">
        <v>100</v>
      </c>
      <c r="I170" s="26" t="s">
        <v>95</v>
      </c>
      <c r="J170" s="26" t="s">
        <v>96</v>
      </c>
      <c r="K170" s="26">
        <v>2</v>
      </c>
      <c r="L170" s="26">
        <v>8</v>
      </c>
      <c r="M170" s="26">
        <v>9</v>
      </c>
      <c r="N170" s="26">
        <v>16</v>
      </c>
      <c r="O170" s="26">
        <v>18</v>
      </c>
      <c r="P170" s="26">
        <v>167</v>
      </c>
      <c r="Q170" s="27">
        <v>18</v>
      </c>
    </row>
    <row r="171" spans="1:17" x14ac:dyDescent="0.3">
      <c r="A171" s="28">
        <v>169</v>
      </c>
      <c r="B171" s="50">
        <v>42494</v>
      </c>
      <c r="C171" s="29">
        <v>2016</v>
      </c>
      <c r="D171" s="29" t="s">
        <v>23</v>
      </c>
      <c r="E171" s="29">
        <v>53</v>
      </c>
      <c r="F171" s="29" t="s">
        <v>92</v>
      </c>
      <c r="G171" s="29" t="s">
        <v>93</v>
      </c>
      <c r="H171" s="29" t="s">
        <v>100</v>
      </c>
      <c r="I171" s="29" t="s">
        <v>95</v>
      </c>
      <c r="J171" s="29" t="s">
        <v>96</v>
      </c>
      <c r="K171" s="29">
        <v>2</v>
      </c>
      <c r="L171" s="29">
        <v>42.5</v>
      </c>
      <c r="M171" s="29">
        <v>53.5</v>
      </c>
      <c r="N171" s="29">
        <v>85</v>
      </c>
      <c r="O171" s="29">
        <v>107</v>
      </c>
      <c r="P171" s="26">
        <v>168</v>
      </c>
      <c r="Q171" s="30">
        <v>107</v>
      </c>
    </row>
    <row r="172" spans="1:17" x14ac:dyDescent="0.3">
      <c r="A172" s="25">
        <v>170</v>
      </c>
      <c r="B172" s="49">
        <v>42494</v>
      </c>
      <c r="C172" s="26">
        <v>2016</v>
      </c>
      <c r="D172" s="26" t="s">
        <v>23</v>
      </c>
      <c r="E172" s="26">
        <v>53</v>
      </c>
      <c r="F172" s="26" t="s">
        <v>92</v>
      </c>
      <c r="G172" s="26" t="s">
        <v>93</v>
      </c>
      <c r="H172" s="26" t="s">
        <v>100</v>
      </c>
      <c r="I172" s="26" t="s">
        <v>95</v>
      </c>
      <c r="J172" s="26" t="s">
        <v>96</v>
      </c>
      <c r="K172" s="26">
        <v>3</v>
      </c>
      <c r="L172" s="26">
        <v>175</v>
      </c>
      <c r="M172" s="26">
        <v>208</v>
      </c>
      <c r="N172" s="26">
        <v>525</v>
      </c>
      <c r="O172" s="26">
        <v>624</v>
      </c>
      <c r="P172" s="26">
        <v>169</v>
      </c>
      <c r="Q172" s="27">
        <v>624</v>
      </c>
    </row>
    <row r="173" spans="1:17" x14ac:dyDescent="0.3">
      <c r="A173" s="28">
        <v>171</v>
      </c>
      <c r="B173" s="50">
        <v>42519</v>
      </c>
      <c r="C173" s="29">
        <v>2016</v>
      </c>
      <c r="D173" s="29" t="s">
        <v>23</v>
      </c>
      <c r="E173" s="29">
        <v>53</v>
      </c>
      <c r="F173" s="29" t="s">
        <v>92</v>
      </c>
      <c r="G173" s="29" t="s">
        <v>93</v>
      </c>
      <c r="H173" s="29" t="s">
        <v>100</v>
      </c>
      <c r="I173" s="29" t="s">
        <v>95</v>
      </c>
      <c r="J173" s="29" t="s">
        <v>96</v>
      </c>
      <c r="K173" s="29">
        <v>1</v>
      </c>
      <c r="L173" s="29">
        <v>315</v>
      </c>
      <c r="M173" s="29">
        <v>390</v>
      </c>
      <c r="N173" s="29">
        <v>315</v>
      </c>
      <c r="O173" s="29">
        <v>390</v>
      </c>
      <c r="P173" s="26">
        <v>170</v>
      </c>
      <c r="Q173" s="30">
        <v>390</v>
      </c>
    </row>
    <row r="174" spans="1:17" x14ac:dyDescent="0.3">
      <c r="A174" s="25">
        <v>172</v>
      </c>
      <c r="B174" s="49">
        <v>42561</v>
      </c>
      <c r="C174" s="26">
        <v>2016</v>
      </c>
      <c r="D174" s="26" t="s">
        <v>25</v>
      </c>
      <c r="E174" s="26">
        <v>53</v>
      </c>
      <c r="F174" s="26" t="s">
        <v>92</v>
      </c>
      <c r="G174" s="26" t="s">
        <v>93</v>
      </c>
      <c r="H174" s="26" t="s">
        <v>100</v>
      </c>
      <c r="I174" s="26" t="s">
        <v>95</v>
      </c>
      <c r="J174" s="26" t="s">
        <v>96</v>
      </c>
      <c r="K174" s="26">
        <v>1</v>
      </c>
      <c r="L174" s="26">
        <v>455</v>
      </c>
      <c r="M174" s="26">
        <v>480</v>
      </c>
      <c r="N174" s="26">
        <v>455</v>
      </c>
      <c r="O174" s="26">
        <v>480</v>
      </c>
      <c r="P174" s="26">
        <v>171</v>
      </c>
      <c r="Q174" s="27">
        <v>480</v>
      </c>
    </row>
    <row r="175" spans="1:17" x14ac:dyDescent="0.3">
      <c r="A175" s="28">
        <v>173</v>
      </c>
      <c r="B175" s="50">
        <v>42561</v>
      </c>
      <c r="C175" s="29">
        <v>2016</v>
      </c>
      <c r="D175" s="29" t="s">
        <v>25</v>
      </c>
      <c r="E175" s="29">
        <v>53</v>
      </c>
      <c r="F175" s="29" t="s">
        <v>92</v>
      </c>
      <c r="G175" s="29" t="s">
        <v>93</v>
      </c>
      <c r="H175" s="29" t="s">
        <v>100</v>
      </c>
      <c r="I175" s="29" t="s">
        <v>95</v>
      </c>
      <c r="J175" s="29" t="s">
        <v>96</v>
      </c>
      <c r="K175" s="29">
        <v>3</v>
      </c>
      <c r="L175" s="29">
        <v>5.33</v>
      </c>
      <c r="M175" s="29">
        <v>7</v>
      </c>
      <c r="N175" s="29">
        <v>16</v>
      </c>
      <c r="O175" s="29">
        <v>21</v>
      </c>
      <c r="P175" s="26">
        <v>172</v>
      </c>
      <c r="Q175" s="30">
        <v>21</v>
      </c>
    </row>
    <row r="176" spans="1:17" x14ac:dyDescent="0.3">
      <c r="A176" s="25">
        <v>174</v>
      </c>
      <c r="B176" s="49">
        <v>42575</v>
      </c>
      <c r="C176" s="26">
        <v>2016</v>
      </c>
      <c r="D176" s="26" t="s">
        <v>25</v>
      </c>
      <c r="E176" s="26">
        <v>53</v>
      </c>
      <c r="F176" s="26" t="s">
        <v>92</v>
      </c>
      <c r="G176" s="26" t="s">
        <v>93</v>
      </c>
      <c r="H176" s="26" t="s">
        <v>100</v>
      </c>
      <c r="I176" s="26" t="s">
        <v>95</v>
      </c>
      <c r="J176" s="26" t="s">
        <v>96</v>
      </c>
      <c r="K176" s="26">
        <v>2</v>
      </c>
      <c r="L176" s="26">
        <v>6</v>
      </c>
      <c r="M176" s="26">
        <v>8</v>
      </c>
      <c r="N176" s="26">
        <v>12</v>
      </c>
      <c r="O176" s="26">
        <v>16</v>
      </c>
      <c r="P176" s="26">
        <v>173</v>
      </c>
      <c r="Q176" s="27">
        <v>16</v>
      </c>
    </row>
    <row r="177" spans="1:17" x14ac:dyDescent="0.3">
      <c r="A177" s="28">
        <v>175</v>
      </c>
      <c r="B177" s="50">
        <v>42575</v>
      </c>
      <c r="C177" s="29">
        <v>2016</v>
      </c>
      <c r="D177" s="29" t="s">
        <v>25</v>
      </c>
      <c r="E177" s="29">
        <v>53</v>
      </c>
      <c r="F177" s="29" t="s">
        <v>92</v>
      </c>
      <c r="G177" s="29" t="s">
        <v>93</v>
      </c>
      <c r="H177" s="29" t="s">
        <v>100</v>
      </c>
      <c r="I177" s="29" t="s">
        <v>95</v>
      </c>
      <c r="J177" s="29" t="s">
        <v>96</v>
      </c>
      <c r="K177" s="29">
        <v>1</v>
      </c>
      <c r="L177" s="29">
        <v>2</v>
      </c>
      <c r="M177" s="29">
        <v>3</v>
      </c>
      <c r="N177" s="29">
        <v>2</v>
      </c>
      <c r="O177" s="29">
        <v>3</v>
      </c>
      <c r="P177" s="26">
        <v>174</v>
      </c>
      <c r="Q177" s="30">
        <v>3</v>
      </c>
    </row>
    <row r="178" spans="1:17" x14ac:dyDescent="0.3">
      <c r="A178" s="25">
        <v>176</v>
      </c>
      <c r="B178" s="49">
        <v>42309</v>
      </c>
      <c r="C178" s="26">
        <v>2015</v>
      </c>
      <c r="D178" s="26" t="s">
        <v>29</v>
      </c>
      <c r="E178" s="26">
        <v>53</v>
      </c>
      <c r="F178" s="26" t="s">
        <v>92</v>
      </c>
      <c r="G178" s="26" t="s">
        <v>93</v>
      </c>
      <c r="H178" s="26" t="s">
        <v>100</v>
      </c>
      <c r="I178" s="26" t="s">
        <v>95</v>
      </c>
      <c r="J178" s="26" t="s">
        <v>96</v>
      </c>
      <c r="K178" s="26">
        <v>1</v>
      </c>
      <c r="L178" s="26">
        <v>32</v>
      </c>
      <c r="M178" s="26">
        <v>35</v>
      </c>
      <c r="N178" s="26">
        <v>32</v>
      </c>
      <c r="O178" s="26">
        <v>35</v>
      </c>
      <c r="P178" s="26">
        <v>175</v>
      </c>
      <c r="Q178" s="27">
        <v>35</v>
      </c>
    </row>
    <row r="179" spans="1:17" x14ac:dyDescent="0.3">
      <c r="A179" s="28">
        <v>177</v>
      </c>
      <c r="B179" s="50">
        <v>42309</v>
      </c>
      <c r="C179" s="29">
        <v>2015</v>
      </c>
      <c r="D179" s="29" t="s">
        <v>29</v>
      </c>
      <c r="E179" s="29">
        <v>53</v>
      </c>
      <c r="F179" s="29" t="s">
        <v>92</v>
      </c>
      <c r="G179" s="29" t="s">
        <v>93</v>
      </c>
      <c r="H179" s="29" t="s">
        <v>100</v>
      </c>
      <c r="I179" s="29" t="s">
        <v>95</v>
      </c>
      <c r="J179" s="29" t="s">
        <v>96</v>
      </c>
      <c r="K179" s="29">
        <v>3</v>
      </c>
      <c r="L179" s="29">
        <v>21.33</v>
      </c>
      <c r="M179" s="29">
        <v>24</v>
      </c>
      <c r="N179" s="29">
        <v>64</v>
      </c>
      <c r="O179" s="29">
        <v>72</v>
      </c>
      <c r="P179" s="26">
        <v>176</v>
      </c>
      <c r="Q179" s="30">
        <v>72</v>
      </c>
    </row>
    <row r="180" spans="1:17" x14ac:dyDescent="0.3">
      <c r="A180" s="25">
        <v>178</v>
      </c>
      <c r="B180" s="49">
        <v>42353</v>
      </c>
      <c r="C180" s="26">
        <v>2015</v>
      </c>
      <c r="D180" s="26" t="s">
        <v>30</v>
      </c>
      <c r="E180" s="26">
        <v>53</v>
      </c>
      <c r="F180" s="26" t="s">
        <v>92</v>
      </c>
      <c r="G180" s="26" t="s">
        <v>93</v>
      </c>
      <c r="H180" s="26" t="s">
        <v>100</v>
      </c>
      <c r="I180" s="26" t="s">
        <v>95</v>
      </c>
      <c r="J180" s="26" t="s">
        <v>96</v>
      </c>
      <c r="K180" s="26">
        <v>3</v>
      </c>
      <c r="L180" s="26">
        <v>338.33</v>
      </c>
      <c r="M180" s="26">
        <v>373.66666700000002</v>
      </c>
      <c r="N180" s="26">
        <v>1015</v>
      </c>
      <c r="O180" s="26">
        <v>1121</v>
      </c>
      <c r="P180" s="26">
        <v>177</v>
      </c>
      <c r="Q180" s="27">
        <v>1121</v>
      </c>
    </row>
    <row r="181" spans="1:17" x14ac:dyDescent="0.3">
      <c r="A181" s="28">
        <v>179</v>
      </c>
      <c r="B181" s="50">
        <v>42353</v>
      </c>
      <c r="C181" s="29">
        <v>2015</v>
      </c>
      <c r="D181" s="29" t="s">
        <v>30</v>
      </c>
      <c r="E181" s="29">
        <v>53</v>
      </c>
      <c r="F181" s="29" t="s">
        <v>92</v>
      </c>
      <c r="G181" s="29" t="s">
        <v>93</v>
      </c>
      <c r="H181" s="29" t="s">
        <v>100</v>
      </c>
      <c r="I181" s="29" t="s">
        <v>95</v>
      </c>
      <c r="J181" s="29" t="s">
        <v>96</v>
      </c>
      <c r="K181" s="29">
        <v>2</v>
      </c>
      <c r="L181" s="29">
        <v>37.5</v>
      </c>
      <c r="M181" s="29">
        <v>36</v>
      </c>
      <c r="N181" s="29">
        <v>75</v>
      </c>
      <c r="O181" s="29">
        <v>72</v>
      </c>
      <c r="P181" s="26">
        <v>178</v>
      </c>
      <c r="Q181" s="30">
        <v>72</v>
      </c>
    </row>
    <row r="182" spans="1:17" x14ac:dyDescent="0.3">
      <c r="A182" s="25">
        <v>180</v>
      </c>
      <c r="B182" s="49">
        <v>42353</v>
      </c>
      <c r="C182" s="26">
        <v>2015</v>
      </c>
      <c r="D182" s="26" t="s">
        <v>30</v>
      </c>
      <c r="E182" s="26">
        <v>53</v>
      </c>
      <c r="F182" s="26" t="s">
        <v>92</v>
      </c>
      <c r="G182" s="26" t="s">
        <v>93</v>
      </c>
      <c r="H182" s="26" t="s">
        <v>100</v>
      </c>
      <c r="I182" s="26" t="s">
        <v>95</v>
      </c>
      <c r="J182" s="26" t="s">
        <v>96</v>
      </c>
      <c r="K182" s="26">
        <v>1</v>
      </c>
      <c r="L182" s="26">
        <v>270</v>
      </c>
      <c r="M182" s="26">
        <v>268</v>
      </c>
      <c r="N182" s="26">
        <v>270</v>
      </c>
      <c r="O182" s="26">
        <v>268</v>
      </c>
      <c r="P182" s="26">
        <v>179</v>
      </c>
      <c r="Q182" s="27">
        <v>268</v>
      </c>
    </row>
    <row r="183" spans="1:17" x14ac:dyDescent="0.3">
      <c r="A183" s="28">
        <v>181</v>
      </c>
      <c r="B183" s="50">
        <v>42353</v>
      </c>
      <c r="C183" s="29">
        <v>2015</v>
      </c>
      <c r="D183" s="29" t="s">
        <v>30</v>
      </c>
      <c r="E183" s="29">
        <v>53</v>
      </c>
      <c r="F183" s="29" t="s">
        <v>92</v>
      </c>
      <c r="G183" s="29" t="s">
        <v>93</v>
      </c>
      <c r="H183" s="29" t="s">
        <v>100</v>
      </c>
      <c r="I183" s="29" t="s">
        <v>95</v>
      </c>
      <c r="J183" s="29" t="s">
        <v>96</v>
      </c>
      <c r="K183" s="29">
        <v>3</v>
      </c>
      <c r="L183" s="29">
        <v>36.67</v>
      </c>
      <c r="M183" s="29">
        <v>37.666666999999997</v>
      </c>
      <c r="N183" s="29">
        <v>110</v>
      </c>
      <c r="O183" s="29">
        <v>113</v>
      </c>
      <c r="P183" s="26">
        <v>180</v>
      </c>
      <c r="Q183" s="30">
        <v>113</v>
      </c>
    </row>
    <row r="184" spans="1:17" x14ac:dyDescent="0.3">
      <c r="A184" s="25">
        <v>182</v>
      </c>
      <c r="B184" s="49">
        <v>42353</v>
      </c>
      <c r="C184" s="26">
        <v>2015</v>
      </c>
      <c r="D184" s="26" t="s">
        <v>30</v>
      </c>
      <c r="E184" s="26">
        <v>53</v>
      </c>
      <c r="F184" s="26" t="s">
        <v>92</v>
      </c>
      <c r="G184" s="26" t="s">
        <v>93</v>
      </c>
      <c r="H184" s="26" t="s">
        <v>100</v>
      </c>
      <c r="I184" s="26" t="s">
        <v>95</v>
      </c>
      <c r="J184" s="26" t="s">
        <v>96</v>
      </c>
      <c r="K184" s="26">
        <v>1</v>
      </c>
      <c r="L184" s="26">
        <v>69</v>
      </c>
      <c r="M184" s="26">
        <v>85</v>
      </c>
      <c r="N184" s="26">
        <v>69</v>
      </c>
      <c r="O184" s="26">
        <v>85</v>
      </c>
      <c r="P184" s="26">
        <v>181</v>
      </c>
      <c r="Q184" s="27">
        <v>85</v>
      </c>
    </row>
    <row r="185" spans="1:17" x14ac:dyDescent="0.3">
      <c r="A185" s="28">
        <v>183</v>
      </c>
      <c r="B185" s="50">
        <v>42357</v>
      </c>
      <c r="C185" s="29">
        <v>2015</v>
      </c>
      <c r="D185" s="29" t="s">
        <v>30</v>
      </c>
      <c r="E185" s="29">
        <v>53</v>
      </c>
      <c r="F185" s="29" t="s">
        <v>92</v>
      </c>
      <c r="G185" s="29" t="s">
        <v>93</v>
      </c>
      <c r="H185" s="29" t="s">
        <v>100</v>
      </c>
      <c r="I185" s="29" t="s">
        <v>95</v>
      </c>
      <c r="J185" s="29" t="s">
        <v>96</v>
      </c>
      <c r="K185" s="29">
        <v>3</v>
      </c>
      <c r="L185" s="29">
        <v>64.33</v>
      </c>
      <c r="M185" s="29">
        <v>72</v>
      </c>
      <c r="N185" s="29">
        <v>193</v>
      </c>
      <c r="O185" s="29">
        <v>216</v>
      </c>
      <c r="P185" s="26">
        <v>182</v>
      </c>
      <c r="Q185" s="30">
        <v>216</v>
      </c>
    </row>
    <row r="186" spans="1:17" x14ac:dyDescent="0.3">
      <c r="A186" s="25">
        <v>184</v>
      </c>
      <c r="B186" s="49">
        <v>42282</v>
      </c>
      <c r="C186" s="26">
        <v>2015</v>
      </c>
      <c r="D186" s="26" t="s">
        <v>28</v>
      </c>
      <c r="E186" s="26">
        <v>53</v>
      </c>
      <c r="F186" s="26" t="s">
        <v>92</v>
      </c>
      <c r="G186" s="26" t="s">
        <v>93</v>
      </c>
      <c r="H186" s="26" t="s">
        <v>94</v>
      </c>
      <c r="I186" s="26" t="s">
        <v>97</v>
      </c>
      <c r="J186" s="26" t="s">
        <v>114</v>
      </c>
      <c r="K186" s="26">
        <v>1</v>
      </c>
      <c r="L186" s="26">
        <v>191</v>
      </c>
      <c r="M186" s="26">
        <v>213</v>
      </c>
      <c r="N186" s="26">
        <v>191</v>
      </c>
      <c r="O186" s="26">
        <v>213</v>
      </c>
      <c r="P186" s="26">
        <v>183</v>
      </c>
      <c r="Q186" s="27">
        <v>213</v>
      </c>
    </row>
    <row r="187" spans="1:17" x14ac:dyDescent="0.3">
      <c r="A187" s="28">
        <v>185</v>
      </c>
      <c r="B187" s="50">
        <v>42395</v>
      </c>
      <c r="C187" s="29">
        <v>2016</v>
      </c>
      <c r="D187" s="29" t="s">
        <v>19</v>
      </c>
      <c r="E187" s="29">
        <v>53</v>
      </c>
      <c r="F187" s="29" t="s">
        <v>102</v>
      </c>
      <c r="G187" s="29" t="s">
        <v>93</v>
      </c>
      <c r="H187" s="29" t="s">
        <v>94</v>
      </c>
      <c r="I187" s="29" t="s">
        <v>103</v>
      </c>
      <c r="J187" s="29" t="s">
        <v>104</v>
      </c>
      <c r="K187" s="29">
        <v>2</v>
      </c>
      <c r="L187" s="29">
        <v>1160</v>
      </c>
      <c r="M187" s="29">
        <v>1225</v>
      </c>
      <c r="N187" s="29">
        <v>2320</v>
      </c>
      <c r="O187" s="29">
        <v>2450</v>
      </c>
      <c r="P187" s="26">
        <v>184</v>
      </c>
      <c r="Q187" s="30">
        <v>2450</v>
      </c>
    </row>
    <row r="188" spans="1:17" x14ac:dyDescent="0.3">
      <c r="A188" s="25">
        <v>186</v>
      </c>
      <c r="B188" s="49">
        <v>42467</v>
      </c>
      <c r="C188" s="26">
        <v>2016</v>
      </c>
      <c r="D188" s="26" t="s">
        <v>22</v>
      </c>
      <c r="E188" s="26">
        <v>53</v>
      </c>
      <c r="F188" s="26" t="s">
        <v>102</v>
      </c>
      <c r="G188" s="26" t="s">
        <v>93</v>
      </c>
      <c r="H188" s="26" t="s">
        <v>94</v>
      </c>
      <c r="I188" s="26" t="s">
        <v>103</v>
      </c>
      <c r="J188" s="26" t="s">
        <v>115</v>
      </c>
      <c r="K188" s="26">
        <v>2</v>
      </c>
      <c r="L188" s="26">
        <v>850.5</v>
      </c>
      <c r="M188" s="26">
        <v>932.5</v>
      </c>
      <c r="N188" s="26">
        <v>1701</v>
      </c>
      <c r="O188" s="26">
        <v>1865</v>
      </c>
      <c r="P188" s="26">
        <v>185</v>
      </c>
      <c r="Q188" s="27">
        <v>1865</v>
      </c>
    </row>
    <row r="189" spans="1:17" x14ac:dyDescent="0.3">
      <c r="A189" s="28">
        <v>187</v>
      </c>
      <c r="B189" s="50">
        <v>42225</v>
      </c>
      <c r="C189" s="29">
        <v>2015</v>
      </c>
      <c r="D189" s="29" t="s">
        <v>26</v>
      </c>
      <c r="E189" s="29">
        <v>53</v>
      </c>
      <c r="F189" s="29" t="s">
        <v>102</v>
      </c>
      <c r="G189" s="29" t="s">
        <v>93</v>
      </c>
      <c r="H189" s="29" t="s">
        <v>94</v>
      </c>
      <c r="I189" s="29" t="s">
        <v>103</v>
      </c>
      <c r="J189" s="29" t="s">
        <v>104</v>
      </c>
      <c r="K189" s="29">
        <v>3</v>
      </c>
      <c r="L189" s="29">
        <v>765</v>
      </c>
      <c r="M189" s="29">
        <v>703.66666699999996</v>
      </c>
      <c r="N189" s="29">
        <v>2295</v>
      </c>
      <c r="O189" s="29">
        <v>2111</v>
      </c>
      <c r="P189" s="26">
        <v>186</v>
      </c>
      <c r="Q189" s="30">
        <v>2111</v>
      </c>
    </row>
    <row r="190" spans="1:17" x14ac:dyDescent="0.3">
      <c r="A190" s="25">
        <v>188</v>
      </c>
      <c r="B190" s="49">
        <v>42225</v>
      </c>
      <c r="C190" s="26">
        <v>2015</v>
      </c>
      <c r="D190" s="26" t="s">
        <v>26</v>
      </c>
      <c r="E190" s="26">
        <v>53</v>
      </c>
      <c r="F190" s="26" t="s">
        <v>102</v>
      </c>
      <c r="G190" s="26" t="s">
        <v>93</v>
      </c>
      <c r="H190" s="26" t="s">
        <v>94</v>
      </c>
      <c r="I190" s="26" t="s">
        <v>97</v>
      </c>
      <c r="J190" s="26" t="s">
        <v>110</v>
      </c>
      <c r="K190" s="26">
        <v>1</v>
      </c>
      <c r="L190" s="26">
        <v>153</v>
      </c>
      <c r="M190" s="26">
        <v>144</v>
      </c>
      <c r="N190" s="26">
        <v>153</v>
      </c>
      <c r="O190" s="26">
        <v>144</v>
      </c>
      <c r="P190" s="26">
        <v>187</v>
      </c>
      <c r="Q190" s="27">
        <v>144</v>
      </c>
    </row>
    <row r="191" spans="1:17" x14ac:dyDescent="0.3">
      <c r="A191" s="28">
        <v>189</v>
      </c>
      <c r="B191" s="50">
        <v>42318</v>
      </c>
      <c r="C191" s="29">
        <v>2015</v>
      </c>
      <c r="D191" s="29" t="s">
        <v>29</v>
      </c>
      <c r="E191" s="29">
        <v>53</v>
      </c>
      <c r="F191" s="29" t="s">
        <v>102</v>
      </c>
      <c r="G191" s="29" t="s">
        <v>93</v>
      </c>
      <c r="H191" s="29" t="s">
        <v>94</v>
      </c>
      <c r="I191" s="29" t="s">
        <v>103</v>
      </c>
      <c r="J191" s="29" t="s">
        <v>104</v>
      </c>
      <c r="K191" s="29">
        <v>3</v>
      </c>
      <c r="L191" s="29">
        <v>765</v>
      </c>
      <c r="M191" s="29">
        <v>744.33333300000004</v>
      </c>
      <c r="N191" s="29">
        <v>2295</v>
      </c>
      <c r="O191" s="29">
        <v>2233</v>
      </c>
      <c r="P191" s="26">
        <v>188</v>
      </c>
      <c r="Q191" s="30">
        <v>2233</v>
      </c>
    </row>
    <row r="192" spans="1:17" x14ac:dyDescent="0.3">
      <c r="A192" s="25">
        <v>190</v>
      </c>
      <c r="B192" s="49">
        <v>42337</v>
      </c>
      <c r="C192" s="26">
        <v>2015</v>
      </c>
      <c r="D192" s="26" t="s">
        <v>29</v>
      </c>
      <c r="E192" s="26">
        <v>53</v>
      </c>
      <c r="F192" s="26" t="s">
        <v>102</v>
      </c>
      <c r="G192" s="26" t="s">
        <v>93</v>
      </c>
      <c r="H192" s="26" t="s">
        <v>94</v>
      </c>
      <c r="I192" s="26" t="s">
        <v>103</v>
      </c>
      <c r="J192" s="26" t="s">
        <v>104</v>
      </c>
      <c r="K192" s="26">
        <v>3</v>
      </c>
      <c r="L192" s="26">
        <v>773.33</v>
      </c>
      <c r="M192" s="26">
        <v>773.33333300000004</v>
      </c>
      <c r="N192" s="26">
        <v>2320</v>
      </c>
      <c r="O192" s="26">
        <v>2320</v>
      </c>
      <c r="P192" s="26">
        <v>189</v>
      </c>
      <c r="Q192" s="27">
        <v>2320</v>
      </c>
    </row>
    <row r="193" spans="1:17" x14ac:dyDescent="0.3">
      <c r="A193" s="28">
        <v>191</v>
      </c>
      <c r="B193" s="50">
        <v>42374</v>
      </c>
      <c r="C193" s="29">
        <v>2016</v>
      </c>
      <c r="D193" s="29" t="s">
        <v>19</v>
      </c>
      <c r="E193" s="29">
        <v>52</v>
      </c>
      <c r="F193" s="29" t="s">
        <v>92</v>
      </c>
      <c r="G193" s="29" t="s">
        <v>93</v>
      </c>
      <c r="H193" s="29" t="s">
        <v>100</v>
      </c>
      <c r="I193" s="29" t="s">
        <v>103</v>
      </c>
      <c r="J193" s="29" t="s">
        <v>112</v>
      </c>
      <c r="K193" s="29">
        <v>3</v>
      </c>
      <c r="L193" s="29">
        <v>247.33</v>
      </c>
      <c r="M193" s="29">
        <v>263.66666700000002</v>
      </c>
      <c r="N193" s="29">
        <v>742</v>
      </c>
      <c r="O193" s="29">
        <v>791</v>
      </c>
      <c r="P193" s="26">
        <v>190</v>
      </c>
      <c r="Q193" s="30">
        <v>791</v>
      </c>
    </row>
    <row r="194" spans="1:17" x14ac:dyDescent="0.3">
      <c r="A194" s="25">
        <v>192</v>
      </c>
      <c r="B194" s="49">
        <v>42377</v>
      </c>
      <c r="C194" s="26">
        <v>2016</v>
      </c>
      <c r="D194" s="26" t="s">
        <v>19</v>
      </c>
      <c r="E194" s="26">
        <v>52</v>
      </c>
      <c r="F194" s="26" t="s">
        <v>92</v>
      </c>
      <c r="G194" s="26" t="s">
        <v>93</v>
      </c>
      <c r="H194" s="26" t="s">
        <v>100</v>
      </c>
      <c r="I194" s="26" t="s">
        <v>103</v>
      </c>
      <c r="J194" s="26" t="s">
        <v>112</v>
      </c>
      <c r="K194" s="26">
        <v>2</v>
      </c>
      <c r="L194" s="26">
        <v>371</v>
      </c>
      <c r="M194" s="26">
        <v>382.5</v>
      </c>
      <c r="N194" s="26">
        <v>742</v>
      </c>
      <c r="O194" s="26">
        <v>765</v>
      </c>
      <c r="P194" s="26">
        <v>191</v>
      </c>
      <c r="Q194" s="27">
        <v>765</v>
      </c>
    </row>
    <row r="195" spans="1:17" x14ac:dyDescent="0.3">
      <c r="A195" s="28">
        <v>193</v>
      </c>
      <c r="B195" s="50">
        <v>42493</v>
      </c>
      <c r="C195" s="29">
        <v>2016</v>
      </c>
      <c r="D195" s="29" t="s">
        <v>23</v>
      </c>
      <c r="E195" s="29">
        <v>52</v>
      </c>
      <c r="F195" s="29" t="s">
        <v>92</v>
      </c>
      <c r="G195" s="29" t="s">
        <v>93</v>
      </c>
      <c r="H195" s="29" t="s">
        <v>100</v>
      </c>
      <c r="I195" s="29" t="s">
        <v>103</v>
      </c>
      <c r="J195" s="29" t="s">
        <v>104</v>
      </c>
      <c r="K195" s="29">
        <v>1</v>
      </c>
      <c r="L195" s="29">
        <v>769</v>
      </c>
      <c r="M195" s="29">
        <v>735</v>
      </c>
      <c r="N195" s="29">
        <v>769</v>
      </c>
      <c r="O195" s="29">
        <v>735</v>
      </c>
      <c r="P195" s="26">
        <v>192</v>
      </c>
      <c r="Q195" s="30">
        <v>735</v>
      </c>
    </row>
    <row r="196" spans="1:17" x14ac:dyDescent="0.3">
      <c r="A196" s="25">
        <v>194</v>
      </c>
      <c r="B196" s="49">
        <v>42493</v>
      </c>
      <c r="C196" s="26">
        <v>2016</v>
      </c>
      <c r="D196" s="26" t="s">
        <v>23</v>
      </c>
      <c r="E196" s="26">
        <v>52</v>
      </c>
      <c r="F196" s="26" t="s">
        <v>92</v>
      </c>
      <c r="G196" s="26" t="s">
        <v>93</v>
      </c>
      <c r="H196" s="26" t="s">
        <v>100</v>
      </c>
      <c r="I196" s="26" t="s">
        <v>103</v>
      </c>
      <c r="J196" s="26" t="s">
        <v>104</v>
      </c>
      <c r="K196" s="26">
        <v>1</v>
      </c>
      <c r="L196" s="26">
        <v>769</v>
      </c>
      <c r="M196" s="26">
        <v>777</v>
      </c>
      <c r="N196" s="26">
        <v>769</v>
      </c>
      <c r="O196" s="26">
        <v>777</v>
      </c>
      <c r="P196" s="26">
        <v>193</v>
      </c>
      <c r="Q196" s="27">
        <v>777</v>
      </c>
    </row>
    <row r="197" spans="1:17" x14ac:dyDescent="0.3">
      <c r="A197" s="28">
        <v>195</v>
      </c>
      <c r="B197" s="50">
        <v>42493</v>
      </c>
      <c r="C197" s="29">
        <v>2016</v>
      </c>
      <c r="D197" s="29" t="s">
        <v>23</v>
      </c>
      <c r="E197" s="29">
        <v>52</v>
      </c>
      <c r="F197" s="29" t="s">
        <v>92</v>
      </c>
      <c r="G197" s="29" t="s">
        <v>93</v>
      </c>
      <c r="H197" s="29" t="s">
        <v>100</v>
      </c>
      <c r="I197" s="29" t="s">
        <v>97</v>
      </c>
      <c r="J197" s="29" t="s">
        <v>111</v>
      </c>
      <c r="K197" s="29">
        <v>1</v>
      </c>
      <c r="L197" s="29">
        <v>144</v>
      </c>
      <c r="M197" s="29">
        <v>166</v>
      </c>
      <c r="N197" s="29">
        <v>144</v>
      </c>
      <c r="O197" s="29">
        <v>166</v>
      </c>
      <c r="P197" s="26">
        <v>194</v>
      </c>
      <c r="Q197" s="30">
        <v>166</v>
      </c>
    </row>
    <row r="198" spans="1:17" x14ac:dyDescent="0.3">
      <c r="A198" s="25">
        <v>196</v>
      </c>
      <c r="B198" s="49">
        <v>42499</v>
      </c>
      <c r="C198" s="26">
        <v>2016</v>
      </c>
      <c r="D198" s="26" t="s">
        <v>23</v>
      </c>
      <c r="E198" s="26">
        <v>52</v>
      </c>
      <c r="F198" s="26" t="s">
        <v>92</v>
      </c>
      <c r="G198" s="26" t="s">
        <v>93</v>
      </c>
      <c r="H198" s="26" t="s">
        <v>100</v>
      </c>
      <c r="I198" s="26" t="s">
        <v>103</v>
      </c>
      <c r="J198" s="26" t="s">
        <v>112</v>
      </c>
      <c r="K198" s="26">
        <v>1</v>
      </c>
      <c r="L198" s="26">
        <v>742</v>
      </c>
      <c r="M198" s="26">
        <v>774</v>
      </c>
      <c r="N198" s="26">
        <v>742</v>
      </c>
      <c r="O198" s="26">
        <v>774</v>
      </c>
      <c r="P198" s="26">
        <v>195</v>
      </c>
      <c r="Q198" s="27">
        <v>774</v>
      </c>
    </row>
    <row r="199" spans="1:17" x14ac:dyDescent="0.3">
      <c r="A199" s="28">
        <v>197</v>
      </c>
      <c r="B199" s="50">
        <v>42499</v>
      </c>
      <c r="C199" s="29">
        <v>2016</v>
      </c>
      <c r="D199" s="29" t="s">
        <v>23</v>
      </c>
      <c r="E199" s="29">
        <v>52</v>
      </c>
      <c r="F199" s="29" t="s">
        <v>92</v>
      </c>
      <c r="G199" s="29" t="s">
        <v>93</v>
      </c>
      <c r="H199" s="29" t="s">
        <v>100</v>
      </c>
      <c r="I199" s="29" t="s">
        <v>97</v>
      </c>
      <c r="J199" s="29" t="s">
        <v>111</v>
      </c>
      <c r="K199" s="29">
        <v>2</v>
      </c>
      <c r="L199" s="29">
        <v>4.5</v>
      </c>
      <c r="M199" s="29">
        <v>5.5</v>
      </c>
      <c r="N199" s="29">
        <v>9</v>
      </c>
      <c r="O199" s="29">
        <v>11</v>
      </c>
      <c r="P199" s="26">
        <v>196</v>
      </c>
      <c r="Q199" s="30">
        <v>11</v>
      </c>
    </row>
    <row r="200" spans="1:17" x14ac:dyDescent="0.3">
      <c r="A200" s="25">
        <v>198</v>
      </c>
      <c r="B200" s="49">
        <v>42199</v>
      </c>
      <c r="C200" s="26">
        <v>2015</v>
      </c>
      <c r="D200" s="26" t="s">
        <v>25</v>
      </c>
      <c r="E200" s="26">
        <v>52</v>
      </c>
      <c r="F200" s="26" t="s">
        <v>92</v>
      </c>
      <c r="G200" s="26" t="s">
        <v>93</v>
      </c>
      <c r="H200" s="26" t="s">
        <v>100</v>
      </c>
      <c r="I200" s="26" t="s">
        <v>103</v>
      </c>
      <c r="J200" s="26" t="s">
        <v>104</v>
      </c>
      <c r="K200" s="26">
        <v>3</v>
      </c>
      <c r="L200" s="26">
        <v>773.33</v>
      </c>
      <c r="M200" s="26">
        <v>771.33333300000004</v>
      </c>
      <c r="N200" s="26">
        <v>2320</v>
      </c>
      <c r="O200" s="26">
        <v>2314</v>
      </c>
      <c r="P200" s="26">
        <v>197</v>
      </c>
      <c r="Q200" s="27">
        <v>2314</v>
      </c>
    </row>
    <row r="201" spans="1:17" x14ac:dyDescent="0.3">
      <c r="A201" s="28">
        <v>199</v>
      </c>
      <c r="B201" s="50">
        <v>42253</v>
      </c>
      <c r="C201" s="29">
        <v>2015</v>
      </c>
      <c r="D201" s="29" t="s">
        <v>27</v>
      </c>
      <c r="E201" s="29">
        <v>52</v>
      </c>
      <c r="F201" s="29" t="s">
        <v>92</v>
      </c>
      <c r="G201" s="29" t="s">
        <v>93</v>
      </c>
      <c r="H201" s="29" t="s">
        <v>100</v>
      </c>
      <c r="I201" s="29" t="s">
        <v>97</v>
      </c>
      <c r="J201" s="29" t="s">
        <v>111</v>
      </c>
      <c r="K201" s="29">
        <v>2</v>
      </c>
      <c r="L201" s="29">
        <v>58.5</v>
      </c>
      <c r="M201" s="29">
        <v>62</v>
      </c>
      <c r="N201" s="29">
        <v>117</v>
      </c>
      <c r="O201" s="29">
        <v>124</v>
      </c>
      <c r="P201" s="26">
        <v>198</v>
      </c>
      <c r="Q201" s="30">
        <v>124</v>
      </c>
    </row>
    <row r="202" spans="1:17" x14ac:dyDescent="0.3">
      <c r="A202" s="25">
        <v>200</v>
      </c>
      <c r="B202" s="49">
        <v>42290</v>
      </c>
      <c r="C202" s="26">
        <v>2015</v>
      </c>
      <c r="D202" s="26" t="s">
        <v>28</v>
      </c>
      <c r="E202" s="26">
        <v>52</v>
      </c>
      <c r="F202" s="26" t="s">
        <v>92</v>
      </c>
      <c r="G202" s="26" t="s">
        <v>93</v>
      </c>
      <c r="H202" s="26" t="s">
        <v>100</v>
      </c>
      <c r="I202" s="26" t="s">
        <v>103</v>
      </c>
      <c r="J202" s="26" t="s">
        <v>104</v>
      </c>
      <c r="K202" s="26">
        <v>2</v>
      </c>
      <c r="L202" s="26">
        <v>1147.5</v>
      </c>
      <c r="M202" s="26">
        <v>1169.5</v>
      </c>
      <c r="N202" s="26">
        <v>2295</v>
      </c>
      <c r="O202" s="26">
        <v>2339</v>
      </c>
      <c r="P202" s="26">
        <v>199</v>
      </c>
      <c r="Q202" s="27">
        <v>2339</v>
      </c>
    </row>
    <row r="203" spans="1:17" x14ac:dyDescent="0.3">
      <c r="A203" s="28">
        <v>201</v>
      </c>
      <c r="B203" s="50">
        <v>42531</v>
      </c>
      <c r="C203" s="29">
        <v>2016</v>
      </c>
      <c r="D203" s="29" t="s">
        <v>24</v>
      </c>
      <c r="E203" s="29">
        <v>52</v>
      </c>
      <c r="F203" s="29" t="s">
        <v>92</v>
      </c>
      <c r="G203" s="29" t="s">
        <v>93</v>
      </c>
      <c r="H203" s="29" t="s">
        <v>100</v>
      </c>
      <c r="I203" s="29" t="s">
        <v>97</v>
      </c>
      <c r="J203" s="29" t="s">
        <v>98</v>
      </c>
      <c r="K203" s="29">
        <v>3</v>
      </c>
      <c r="L203" s="29">
        <v>220.33</v>
      </c>
      <c r="M203" s="29">
        <v>269.66666700000002</v>
      </c>
      <c r="N203" s="29">
        <v>661</v>
      </c>
      <c r="O203" s="29">
        <v>809</v>
      </c>
      <c r="P203" s="26">
        <v>200</v>
      </c>
      <c r="Q203" s="30">
        <v>809</v>
      </c>
    </row>
    <row r="204" spans="1:17" x14ac:dyDescent="0.3">
      <c r="A204" s="25">
        <v>202</v>
      </c>
      <c r="B204" s="49">
        <v>42484</v>
      </c>
      <c r="C204" s="26">
        <v>2016</v>
      </c>
      <c r="D204" s="70" t="s">
        <v>22</v>
      </c>
      <c r="E204" s="70">
        <v>51</v>
      </c>
      <c r="F204" s="26" t="s">
        <v>92</v>
      </c>
      <c r="G204" s="26" t="s">
        <v>93</v>
      </c>
      <c r="H204" s="26" t="s">
        <v>94</v>
      </c>
      <c r="I204" s="26" t="s">
        <v>97</v>
      </c>
      <c r="J204" s="70" t="s">
        <v>98</v>
      </c>
      <c r="K204" s="70">
        <v>3</v>
      </c>
      <c r="L204" s="70">
        <v>106</v>
      </c>
      <c r="M204" s="70">
        <v>125.333333</v>
      </c>
      <c r="N204" s="70">
        <v>318</v>
      </c>
      <c r="O204" s="70">
        <v>376</v>
      </c>
      <c r="P204" s="70">
        <v>201</v>
      </c>
      <c r="Q204" s="72">
        <v>376</v>
      </c>
    </row>
    <row r="205" spans="1:17" ht="18" x14ac:dyDescent="0.35">
      <c r="D205" s="19" t="s">
        <v>223</v>
      </c>
      <c r="E205" s="19">
        <f>MAX(E2:E204)</f>
        <v>55</v>
      </c>
      <c r="J205" s="76" t="s">
        <v>224</v>
      </c>
      <c r="K205" s="73">
        <f>AVERAGE(K2:K204)</f>
        <v>1.9458128078817734</v>
      </c>
      <c r="L205" s="74">
        <f t="shared" ref="L205:Q205" si="0">AVERAGE(L2:L204)</f>
        <v>381.9448768472908</v>
      </c>
      <c r="M205" s="74">
        <f t="shared" si="0"/>
        <v>389.77339901970441</v>
      </c>
      <c r="N205" s="74">
        <f t="shared" si="0"/>
        <v>579.90147783251234</v>
      </c>
      <c r="O205" s="74">
        <f t="shared" si="0"/>
        <v>596.58128078817731</v>
      </c>
      <c r="P205" s="74">
        <f t="shared" si="0"/>
        <v>100.26108374384236</v>
      </c>
      <c r="Q205" s="74">
        <f t="shared" si="0"/>
        <v>596.58128078817731</v>
      </c>
    </row>
    <row r="206" spans="1:17" ht="18" x14ac:dyDescent="0.35">
      <c r="D206" s="71" t="s">
        <v>144</v>
      </c>
      <c r="E206" s="19">
        <f>MIN(E2:E204)</f>
        <v>18</v>
      </c>
      <c r="J206" s="77" t="s">
        <v>225</v>
      </c>
      <c r="K206" s="73">
        <f>MEDIAN(K2:K204)</f>
        <v>2</v>
      </c>
      <c r="L206" s="75">
        <f t="shared" ref="L206:Q206" si="1">MEDIAN(L2:L204)</f>
        <v>140</v>
      </c>
      <c r="M206" s="75">
        <f t="shared" si="1"/>
        <v>159</v>
      </c>
      <c r="N206" s="75">
        <f t="shared" si="1"/>
        <v>216</v>
      </c>
      <c r="O206" s="75">
        <f t="shared" si="1"/>
        <v>265</v>
      </c>
      <c r="P206" s="75">
        <f t="shared" si="1"/>
        <v>100</v>
      </c>
      <c r="Q206" s="75">
        <f t="shared" si="1"/>
        <v>265</v>
      </c>
    </row>
    <row r="207" spans="1:17" x14ac:dyDescent="0.3">
      <c r="J207" s="76" t="s">
        <v>226</v>
      </c>
      <c r="K207" s="75">
        <f>_xlfn.MODE.SNGL(K2:K204)</f>
        <v>1</v>
      </c>
      <c r="L207" s="75">
        <f t="shared" ref="L207:Q207" si="2">_xlfn.MODE.SNGL(L2:L204)</f>
        <v>2295</v>
      </c>
      <c r="M207" s="75">
        <f t="shared" si="2"/>
        <v>60</v>
      </c>
      <c r="N207" s="75">
        <f t="shared" si="2"/>
        <v>2295</v>
      </c>
      <c r="O207" s="75">
        <f t="shared" si="2"/>
        <v>120</v>
      </c>
      <c r="P207" s="75">
        <f>_xlfn.MODE.SNGL(P2:P204)</f>
        <v>52</v>
      </c>
      <c r="Q207" s="75">
        <f t="shared" si="2"/>
        <v>120</v>
      </c>
    </row>
    <row r="208" spans="1:17" x14ac:dyDescent="0.3">
      <c r="J208">
        <f>VARA(J2:J204)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4E00-08D3-423D-8DF1-7EA2E0A3A5BB}">
  <dimension ref="A1:Q31"/>
  <sheetViews>
    <sheetView workbookViewId="0">
      <selection activeCell="M25" sqref="M25"/>
    </sheetView>
  </sheetViews>
  <sheetFormatPr defaultRowHeight="14.4" x14ac:dyDescent="0.3"/>
  <cols>
    <col min="2" max="16" width="6.77734375" customWidth="1"/>
  </cols>
  <sheetData>
    <row r="1" spans="1:17" x14ac:dyDescent="0.3">
      <c r="A1" t="s">
        <v>68</v>
      </c>
      <c r="B1" s="2">
        <v>3</v>
      </c>
      <c r="C1" s="2">
        <v>4</v>
      </c>
      <c r="D1" s="2">
        <v>7</v>
      </c>
      <c r="E1" s="2">
        <v>9</v>
      </c>
      <c r="F1" s="2">
        <v>1</v>
      </c>
      <c r="G1" s="2">
        <v>13</v>
      </c>
      <c r="H1" s="2">
        <v>2</v>
      </c>
      <c r="I1" s="2">
        <v>8</v>
      </c>
      <c r="J1" s="2">
        <v>12</v>
      </c>
      <c r="K1" s="2">
        <v>5</v>
      </c>
      <c r="L1" s="2">
        <v>7</v>
      </c>
      <c r="M1" s="2">
        <v>6</v>
      </c>
      <c r="N1" s="2">
        <v>10</v>
      </c>
      <c r="O1" s="2">
        <v>14</v>
      </c>
      <c r="P1" s="2">
        <v>11</v>
      </c>
    </row>
    <row r="2" spans="1:17" ht="15" thickBot="1" x14ac:dyDescent="0.35">
      <c r="A2" s="1" t="s">
        <v>75</v>
      </c>
      <c r="B2" s="1">
        <f>STDEV(B1:P1)</f>
        <v>4.0331955899344463</v>
      </c>
    </row>
    <row r="3" spans="1:17" ht="15" thickBot="1" x14ac:dyDescent="0.35">
      <c r="A3" t="s">
        <v>69</v>
      </c>
      <c r="B3" s="22">
        <v>3</v>
      </c>
      <c r="C3" s="78">
        <v>4</v>
      </c>
      <c r="D3" s="78">
        <v>7</v>
      </c>
      <c r="E3" s="78">
        <v>9</v>
      </c>
      <c r="F3" s="78">
        <v>1</v>
      </c>
      <c r="G3" s="78">
        <v>13</v>
      </c>
      <c r="H3" s="78">
        <v>2</v>
      </c>
      <c r="I3" s="78">
        <v>8</v>
      </c>
      <c r="J3" s="78">
        <v>12</v>
      </c>
      <c r="K3" s="78">
        <v>5</v>
      </c>
      <c r="L3" s="78">
        <v>7</v>
      </c>
      <c r="M3" s="78">
        <v>6</v>
      </c>
      <c r="N3" s="78">
        <v>10</v>
      </c>
      <c r="O3" s="78">
        <v>14</v>
      </c>
      <c r="P3" s="23">
        <v>11</v>
      </c>
    </row>
    <row r="4" spans="1:17" ht="15" thickBot="1" x14ac:dyDescent="0.35">
      <c r="B4" s="79">
        <f>AVERAGE(B3:P3)</f>
        <v>7.4666666666666668</v>
      </c>
      <c r="Q4" s="21"/>
    </row>
    <row r="5" spans="1:17" ht="15" thickBot="1" x14ac:dyDescent="0.35">
      <c r="A5" t="s">
        <v>70</v>
      </c>
      <c r="B5" s="22">
        <v>1</v>
      </c>
      <c r="C5" s="78">
        <v>2</v>
      </c>
      <c r="D5" s="78">
        <v>3</v>
      </c>
      <c r="E5" s="78">
        <v>4</v>
      </c>
      <c r="F5" s="78">
        <v>5</v>
      </c>
      <c r="G5" s="78">
        <v>6</v>
      </c>
      <c r="H5" s="78">
        <v>7</v>
      </c>
      <c r="I5" s="78">
        <v>7</v>
      </c>
      <c r="J5" s="78">
        <v>8</v>
      </c>
      <c r="K5" s="78">
        <v>9</v>
      </c>
      <c r="L5" s="78">
        <v>10</v>
      </c>
      <c r="M5" s="78">
        <v>11</v>
      </c>
      <c r="N5" s="78">
        <v>12</v>
      </c>
      <c r="O5" s="78">
        <v>13</v>
      </c>
      <c r="P5" s="23">
        <v>14</v>
      </c>
    </row>
    <row r="6" spans="1:17" ht="15" thickBot="1" x14ac:dyDescent="0.35">
      <c r="A6" t="s">
        <v>70</v>
      </c>
      <c r="B6" s="80">
        <f>MEDIAN(B5:P5)</f>
        <v>7</v>
      </c>
    </row>
    <row r="7" spans="1:17" ht="15" thickBot="1" x14ac:dyDescent="0.35"/>
    <row r="8" spans="1:17" ht="15" thickBot="1" x14ac:dyDescent="0.35">
      <c r="A8" t="s">
        <v>71</v>
      </c>
      <c r="B8" s="22">
        <v>1</v>
      </c>
      <c r="C8" s="78">
        <v>2</v>
      </c>
      <c r="D8" s="78">
        <v>3</v>
      </c>
      <c r="E8" s="78">
        <v>4</v>
      </c>
      <c r="F8" s="78">
        <v>5</v>
      </c>
      <c r="G8" s="78">
        <v>6</v>
      </c>
      <c r="H8" s="78">
        <v>7</v>
      </c>
      <c r="I8" s="78">
        <v>7</v>
      </c>
      <c r="J8" s="78">
        <v>8</v>
      </c>
      <c r="K8" s="78">
        <v>9</v>
      </c>
      <c r="L8" s="78">
        <v>10</v>
      </c>
      <c r="M8" s="78">
        <v>11</v>
      </c>
      <c r="N8" s="78">
        <v>12</v>
      </c>
      <c r="O8" s="78">
        <v>13</v>
      </c>
      <c r="P8" s="23">
        <v>14</v>
      </c>
    </row>
    <row r="9" spans="1:17" ht="15" thickBot="1" x14ac:dyDescent="0.35">
      <c r="A9" t="s">
        <v>72</v>
      </c>
      <c r="B9" s="80">
        <f>_xlfn.MODE.SNGL(B8:P8)</f>
        <v>7</v>
      </c>
    </row>
    <row r="11" spans="1:17" x14ac:dyDescent="0.3">
      <c r="A11" t="s">
        <v>73</v>
      </c>
    </row>
    <row r="12" spans="1:17" x14ac:dyDescent="0.3">
      <c r="A12" t="s">
        <v>74</v>
      </c>
      <c r="B12">
        <v>7.47</v>
      </c>
    </row>
    <row r="14" spans="1:17" x14ac:dyDescent="0.3">
      <c r="B14">
        <v>1</v>
      </c>
      <c r="C14">
        <v>7.47</v>
      </c>
      <c r="D14" s="20">
        <f>B14-C14</f>
        <v>-6.47</v>
      </c>
      <c r="E14" s="20">
        <f>D14^2</f>
        <v>41.860899999999994</v>
      </c>
    </row>
    <row r="15" spans="1:17" x14ac:dyDescent="0.3">
      <c r="B15">
        <v>2</v>
      </c>
      <c r="C15">
        <v>7.47</v>
      </c>
      <c r="D15" s="20">
        <f t="shared" ref="D15:D28" si="0">B15-C15</f>
        <v>-5.47</v>
      </c>
      <c r="E15" s="20">
        <f t="shared" ref="E15:E28" si="1">D15^2</f>
        <v>29.920899999999996</v>
      </c>
    </row>
    <row r="16" spans="1:17" x14ac:dyDescent="0.3">
      <c r="B16">
        <v>3</v>
      </c>
      <c r="C16">
        <v>7.47</v>
      </c>
      <c r="D16" s="20">
        <f t="shared" si="0"/>
        <v>-4.47</v>
      </c>
      <c r="E16" s="20">
        <f t="shared" si="1"/>
        <v>19.980899999999998</v>
      </c>
    </row>
    <row r="17" spans="1:6" x14ac:dyDescent="0.3">
      <c r="B17">
        <v>4</v>
      </c>
      <c r="C17">
        <v>7.47</v>
      </c>
      <c r="D17" s="20">
        <f t="shared" si="0"/>
        <v>-3.4699999999999998</v>
      </c>
      <c r="E17" s="20">
        <f t="shared" si="1"/>
        <v>12.040899999999999</v>
      </c>
    </row>
    <row r="18" spans="1:6" x14ac:dyDescent="0.3">
      <c r="B18">
        <v>5</v>
      </c>
      <c r="C18">
        <v>7.47</v>
      </c>
      <c r="D18" s="20">
        <f t="shared" si="0"/>
        <v>-2.4699999999999998</v>
      </c>
      <c r="E18" s="20">
        <f t="shared" si="1"/>
        <v>6.1008999999999984</v>
      </c>
    </row>
    <row r="19" spans="1:6" x14ac:dyDescent="0.3">
      <c r="B19">
        <v>6</v>
      </c>
      <c r="C19">
        <v>7.47</v>
      </c>
      <c r="D19" s="20">
        <f t="shared" si="0"/>
        <v>-1.4699999999999998</v>
      </c>
      <c r="E19" s="20">
        <f t="shared" si="1"/>
        <v>2.1608999999999994</v>
      </c>
    </row>
    <row r="20" spans="1:6" x14ac:dyDescent="0.3">
      <c r="B20">
        <v>7</v>
      </c>
      <c r="C20">
        <v>7.47</v>
      </c>
      <c r="D20" s="20">
        <f t="shared" si="0"/>
        <v>-0.46999999999999975</v>
      </c>
      <c r="E20" s="20">
        <f t="shared" si="1"/>
        <v>0.22089999999999976</v>
      </c>
    </row>
    <row r="21" spans="1:6" x14ac:dyDescent="0.3">
      <c r="B21">
        <v>7</v>
      </c>
      <c r="C21">
        <v>7.47</v>
      </c>
      <c r="D21" s="20">
        <f t="shared" si="0"/>
        <v>-0.46999999999999975</v>
      </c>
      <c r="E21" s="20">
        <f t="shared" si="1"/>
        <v>0.22089999999999976</v>
      </c>
    </row>
    <row r="22" spans="1:6" x14ac:dyDescent="0.3">
      <c r="B22">
        <v>8</v>
      </c>
      <c r="C22">
        <v>7.47</v>
      </c>
      <c r="D22" s="20">
        <f t="shared" si="0"/>
        <v>0.53000000000000025</v>
      </c>
      <c r="E22" s="20">
        <f t="shared" si="1"/>
        <v>0.28090000000000026</v>
      </c>
    </row>
    <row r="23" spans="1:6" x14ac:dyDescent="0.3">
      <c r="B23">
        <v>9</v>
      </c>
      <c r="C23">
        <v>7.47</v>
      </c>
      <c r="D23" s="20">
        <f t="shared" si="0"/>
        <v>1.5300000000000002</v>
      </c>
      <c r="E23" s="20">
        <f t="shared" si="1"/>
        <v>2.3409000000000009</v>
      </c>
    </row>
    <row r="24" spans="1:6" x14ac:dyDescent="0.3">
      <c r="B24">
        <v>10</v>
      </c>
      <c r="C24">
        <v>7.47</v>
      </c>
      <c r="D24" s="20">
        <f t="shared" si="0"/>
        <v>2.5300000000000002</v>
      </c>
      <c r="E24" s="20">
        <f t="shared" si="1"/>
        <v>6.4009000000000009</v>
      </c>
    </row>
    <row r="25" spans="1:6" x14ac:dyDescent="0.3">
      <c r="B25">
        <v>11</v>
      </c>
      <c r="C25">
        <v>7.47</v>
      </c>
      <c r="D25" s="20">
        <f t="shared" si="0"/>
        <v>3.5300000000000002</v>
      </c>
      <c r="E25" s="20">
        <f t="shared" si="1"/>
        <v>12.460900000000002</v>
      </c>
    </row>
    <row r="26" spans="1:6" x14ac:dyDescent="0.3">
      <c r="B26">
        <v>12</v>
      </c>
      <c r="C26">
        <v>7.47</v>
      </c>
      <c r="D26" s="20">
        <f t="shared" si="0"/>
        <v>4.53</v>
      </c>
      <c r="E26" s="20">
        <f t="shared" si="1"/>
        <v>20.520900000000001</v>
      </c>
    </row>
    <row r="27" spans="1:6" x14ac:dyDescent="0.3">
      <c r="B27">
        <v>13</v>
      </c>
      <c r="C27">
        <v>7.47</v>
      </c>
      <c r="D27" s="20">
        <f t="shared" si="0"/>
        <v>5.53</v>
      </c>
      <c r="E27" s="20">
        <f t="shared" si="1"/>
        <v>30.580900000000003</v>
      </c>
    </row>
    <row r="28" spans="1:6" x14ac:dyDescent="0.3">
      <c r="B28">
        <v>14</v>
      </c>
      <c r="C28">
        <v>7.47</v>
      </c>
      <c r="D28" s="20">
        <f t="shared" si="0"/>
        <v>6.53</v>
      </c>
      <c r="E28" s="20">
        <f t="shared" si="1"/>
        <v>42.640900000000002</v>
      </c>
    </row>
    <row r="29" spans="1:6" x14ac:dyDescent="0.3">
      <c r="E29" s="20">
        <f>SUM(E14:E28)</f>
        <v>227.73350000000005</v>
      </c>
      <c r="F29" s="1"/>
    </row>
    <row r="30" spans="1:6" x14ac:dyDescent="0.3">
      <c r="A30" t="s">
        <v>73</v>
      </c>
      <c r="E30" s="21">
        <f>E29/15</f>
        <v>15.182233333333336</v>
      </c>
    </row>
    <row r="31" spans="1:6" x14ac:dyDescent="0.3">
      <c r="A31" t="s">
        <v>75</v>
      </c>
      <c r="E31" s="1">
        <f>SQRT(E30)</f>
        <v>3.8964385447910423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15A1-D65F-4EEB-B654-6E8664CA802B}">
  <dimension ref="A4:C17"/>
  <sheetViews>
    <sheetView topLeftCell="A13" workbookViewId="0">
      <selection activeCell="G36" sqref="G36"/>
    </sheetView>
  </sheetViews>
  <sheetFormatPr defaultRowHeight="14.4" x14ac:dyDescent="0.3"/>
  <cols>
    <col min="1" max="1" width="12.5546875" bestFit="1" customWidth="1"/>
    <col min="2" max="2" width="21.5546875" bestFit="1" customWidth="1"/>
    <col min="3" max="3" width="11.109375" bestFit="1" customWidth="1"/>
    <col min="4" max="4" width="12" bestFit="1" customWidth="1"/>
    <col min="5" max="5" width="15.21875" bestFit="1" customWidth="1"/>
    <col min="6" max="9" width="21.5546875" bestFit="1" customWidth="1"/>
    <col min="10" max="10" width="11.109375" bestFit="1" customWidth="1"/>
  </cols>
  <sheetData>
    <row r="4" spans="1:3" x14ac:dyDescent="0.3">
      <c r="A4" s="55" t="s">
        <v>90</v>
      </c>
      <c r="B4" t="s">
        <v>178</v>
      </c>
      <c r="C4" t="s">
        <v>177</v>
      </c>
    </row>
    <row r="5" spans="1:3" x14ac:dyDescent="0.3">
      <c r="A5" s="56" t="s">
        <v>19</v>
      </c>
      <c r="B5">
        <v>5680</v>
      </c>
      <c r="C5">
        <v>20160</v>
      </c>
    </row>
    <row r="6" spans="1:3" x14ac:dyDescent="0.3">
      <c r="A6" s="56" t="s">
        <v>20</v>
      </c>
      <c r="B6">
        <v>2357</v>
      </c>
      <c r="C6">
        <v>24192</v>
      </c>
    </row>
    <row r="7" spans="1:3" x14ac:dyDescent="0.3">
      <c r="A7" s="56" t="s">
        <v>21</v>
      </c>
      <c r="B7">
        <v>4893</v>
      </c>
      <c r="C7">
        <v>22176</v>
      </c>
    </row>
    <row r="8" spans="1:3" x14ac:dyDescent="0.3">
      <c r="A8" s="56" t="s">
        <v>22</v>
      </c>
      <c r="B8">
        <v>6686</v>
      </c>
      <c r="C8">
        <v>28223</v>
      </c>
    </row>
    <row r="9" spans="1:3" x14ac:dyDescent="0.3">
      <c r="A9" s="56" t="s">
        <v>23</v>
      </c>
      <c r="B9">
        <v>5312</v>
      </c>
      <c r="C9">
        <v>28224</v>
      </c>
    </row>
    <row r="10" spans="1:3" x14ac:dyDescent="0.3">
      <c r="A10" s="56" t="s">
        <v>24</v>
      </c>
      <c r="B10">
        <v>3018</v>
      </c>
      <c r="C10">
        <v>18144</v>
      </c>
    </row>
    <row r="11" spans="1:3" x14ac:dyDescent="0.3">
      <c r="A11" s="56" t="s">
        <v>25</v>
      </c>
      <c r="B11">
        <v>34642</v>
      </c>
      <c r="C11">
        <v>80615</v>
      </c>
    </row>
    <row r="12" spans="1:3" x14ac:dyDescent="0.3">
      <c r="A12" s="56" t="s">
        <v>26</v>
      </c>
      <c r="B12">
        <v>18585</v>
      </c>
      <c r="C12">
        <v>34255</v>
      </c>
    </row>
    <row r="13" spans="1:3" x14ac:dyDescent="0.3">
      <c r="A13" s="56" t="s">
        <v>27</v>
      </c>
      <c r="B13">
        <v>5089</v>
      </c>
      <c r="C13">
        <v>24180</v>
      </c>
    </row>
    <row r="14" spans="1:3" x14ac:dyDescent="0.3">
      <c r="A14" s="56" t="s">
        <v>28</v>
      </c>
      <c r="B14">
        <v>9895</v>
      </c>
      <c r="C14">
        <v>48360</v>
      </c>
    </row>
    <row r="15" spans="1:3" x14ac:dyDescent="0.3">
      <c r="A15" s="56" t="s">
        <v>29</v>
      </c>
      <c r="B15">
        <v>8173</v>
      </c>
      <c r="C15">
        <v>26195</v>
      </c>
    </row>
    <row r="16" spans="1:3" x14ac:dyDescent="0.3">
      <c r="A16" s="56" t="s">
        <v>30</v>
      </c>
      <c r="B16">
        <v>16776</v>
      </c>
      <c r="C16">
        <v>54405</v>
      </c>
    </row>
    <row r="17" spans="1:3" x14ac:dyDescent="0.3">
      <c r="A17" s="56" t="s">
        <v>176</v>
      </c>
      <c r="B17">
        <v>121106</v>
      </c>
      <c r="C17">
        <v>409129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78A9-A9BE-40A0-A0D8-8E94D3A80277}">
  <dimension ref="A1:H44"/>
  <sheetViews>
    <sheetView workbookViewId="0">
      <selection activeCell="L12" sqref="L12"/>
    </sheetView>
  </sheetViews>
  <sheetFormatPr defaultRowHeight="14.4" x14ac:dyDescent="0.3"/>
  <cols>
    <col min="1" max="1" width="11.5546875" bestFit="1" customWidth="1"/>
    <col min="2" max="2" width="9.77734375" bestFit="1" customWidth="1"/>
    <col min="3" max="3" width="10.5546875" bestFit="1" customWidth="1"/>
    <col min="5" max="5" width="11.5546875" bestFit="1" customWidth="1"/>
    <col min="6" max="6" width="9" bestFit="1" customWidth="1"/>
    <col min="7" max="7" width="9.88671875" bestFit="1" customWidth="1"/>
    <col min="8" max="8" width="9.77734375" bestFit="1" customWidth="1"/>
    <col min="9" max="9" width="9.88671875" bestFit="1" customWidth="1"/>
    <col min="10" max="10" width="9.77734375" bestFit="1" customWidth="1"/>
  </cols>
  <sheetData>
    <row r="1" spans="1:8" ht="21" x14ac:dyDescent="0.4">
      <c r="A1" s="83" t="s">
        <v>207</v>
      </c>
      <c r="B1" s="83"/>
      <c r="C1" s="83"/>
      <c r="D1" s="65"/>
      <c r="E1" s="84" t="s">
        <v>205</v>
      </c>
      <c r="F1" s="84"/>
      <c r="G1" s="84"/>
      <c r="H1" s="84"/>
    </row>
    <row r="2" spans="1:8" x14ac:dyDescent="0.3">
      <c r="A2" s="57" t="s">
        <v>179</v>
      </c>
      <c r="B2" s="58" t="s">
        <v>180</v>
      </c>
      <c r="C2" s="59" t="s">
        <v>181</v>
      </c>
      <c r="E2" s="60" t="s">
        <v>179</v>
      </c>
      <c r="F2" s="61" t="s">
        <v>206</v>
      </c>
      <c r="G2" s="61" t="s">
        <v>181</v>
      </c>
      <c r="H2" s="62" t="s">
        <v>180</v>
      </c>
    </row>
    <row r="3" spans="1:8" x14ac:dyDescent="0.3">
      <c r="A3">
        <v>110608</v>
      </c>
      <c r="B3" t="s">
        <v>182</v>
      </c>
      <c r="C3" t="s">
        <v>183</v>
      </c>
      <c r="E3">
        <v>990678</v>
      </c>
      <c r="F3" s="63">
        <v>84289</v>
      </c>
      <c r="G3" s="64" t="str">
        <f t="shared" ref="G3:G15" si="0">VLOOKUP($E3,$A$3:$C$15,3,FALSE)</f>
        <v>Brad</v>
      </c>
      <c r="H3" s="64" t="str">
        <f t="shared" ref="H3:H15" si="1">VLOOKUP($E3,$A$3:$C$15,2,FALSE)</f>
        <v>Pitt</v>
      </c>
    </row>
    <row r="4" spans="1:8" x14ac:dyDescent="0.3">
      <c r="A4">
        <v>253072</v>
      </c>
      <c r="B4" t="s">
        <v>184</v>
      </c>
      <c r="C4" t="s">
        <v>185</v>
      </c>
      <c r="E4">
        <v>830385</v>
      </c>
      <c r="F4" s="63">
        <v>137670</v>
      </c>
      <c r="G4" s="64" t="str">
        <f t="shared" si="0"/>
        <v>Prince</v>
      </c>
      <c r="H4" s="64" t="str">
        <f t="shared" si="1"/>
        <v>Williams</v>
      </c>
    </row>
    <row r="5" spans="1:8" x14ac:dyDescent="0.3">
      <c r="A5">
        <v>352711</v>
      </c>
      <c r="B5" t="s">
        <v>186</v>
      </c>
      <c r="C5" t="s">
        <v>183</v>
      </c>
      <c r="E5">
        <v>795574</v>
      </c>
      <c r="F5" s="63">
        <v>190024</v>
      </c>
      <c r="G5" s="64" t="str">
        <f t="shared" si="0"/>
        <v>Tony</v>
      </c>
      <c r="H5" s="64" t="str">
        <f t="shared" si="1"/>
        <v>Stark</v>
      </c>
    </row>
    <row r="6" spans="1:8" x14ac:dyDescent="0.3">
      <c r="A6">
        <v>391006</v>
      </c>
      <c r="B6" t="s">
        <v>187</v>
      </c>
      <c r="C6" t="s">
        <v>188</v>
      </c>
      <c r="E6">
        <v>580622</v>
      </c>
      <c r="F6" s="63">
        <v>122604</v>
      </c>
      <c r="G6" s="64" t="str">
        <f t="shared" si="0"/>
        <v>Eli</v>
      </c>
      <c r="H6" s="64" t="str">
        <f t="shared" si="1"/>
        <v>Manning</v>
      </c>
    </row>
    <row r="7" spans="1:8" x14ac:dyDescent="0.3">
      <c r="A7">
        <v>392128</v>
      </c>
      <c r="B7" t="s">
        <v>189</v>
      </c>
      <c r="C7" t="s">
        <v>190</v>
      </c>
      <c r="E7">
        <v>549457</v>
      </c>
      <c r="F7" s="63">
        <v>111709</v>
      </c>
      <c r="G7" s="64" t="str">
        <f t="shared" si="0"/>
        <v>John</v>
      </c>
      <c r="H7" s="64" t="str">
        <f t="shared" si="1"/>
        <v>Elway</v>
      </c>
    </row>
    <row r="8" spans="1:8" x14ac:dyDescent="0.3">
      <c r="A8">
        <v>549457</v>
      </c>
      <c r="B8" t="s">
        <v>191</v>
      </c>
      <c r="C8" t="s">
        <v>183</v>
      </c>
      <c r="E8">
        <v>392128</v>
      </c>
      <c r="F8" s="63">
        <v>85931</v>
      </c>
      <c r="G8" s="64" t="str">
        <f t="shared" si="0"/>
        <v>Bret</v>
      </c>
      <c r="H8" s="64" t="str">
        <f t="shared" si="1"/>
        <v>Favre</v>
      </c>
    </row>
    <row r="9" spans="1:8" x14ac:dyDescent="0.3">
      <c r="A9">
        <v>580622</v>
      </c>
      <c r="B9" t="s">
        <v>192</v>
      </c>
      <c r="C9" t="s">
        <v>193</v>
      </c>
      <c r="E9">
        <v>391006</v>
      </c>
      <c r="F9" s="63">
        <v>168114</v>
      </c>
      <c r="G9" s="64" t="str">
        <f t="shared" si="0"/>
        <v>Peter</v>
      </c>
      <c r="H9" s="64" t="str">
        <f t="shared" si="1"/>
        <v>Pan</v>
      </c>
    </row>
    <row r="10" spans="1:8" x14ac:dyDescent="0.3">
      <c r="A10">
        <v>602693</v>
      </c>
      <c r="B10" t="s">
        <v>194</v>
      </c>
      <c r="C10" t="s">
        <v>195</v>
      </c>
      <c r="E10">
        <v>352711</v>
      </c>
      <c r="F10" s="63">
        <v>89627</v>
      </c>
      <c r="G10" s="64" t="str">
        <f t="shared" si="0"/>
        <v>John</v>
      </c>
      <c r="H10" s="64" t="str">
        <f t="shared" si="1"/>
        <v>Smith</v>
      </c>
    </row>
    <row r="11" spans="1:8" x14ac:dyDescent="0.3">
      <c r="A11">
        <v>611810</v>
      </c>
      <c r="B11" t="s">
        <v>196</v>
      </c>
      <c r="C11" t="s">
        <v>197</v>
      </c>
      <c r="E11">
        <v>253072</v>
      </c>
      <c r="F11" s="63">
        <v>149946</v>
      </c>
      <c r="G11" s="64" t="str">
        <f t="shared" si="0"/>
        <v>Andy</v>
      </c>
      <c r="H11" s="64" t="str">
        <f t="shared" si="1"/>
        <v>Cline</v>
      </c>
    </row>
    <row r="12" spans="1:8" x14ac:dyDescent="0.3">
      <c r="A12">
        <v>612235</v>
      </c>
      <c r="B12" t="s">
        <v>198</v>
      </c>
      <c r="C12" t="s">
        <v>195</v>
      </c>
      <c r="E12">
        <v>612235</v>
      </c>
      <c r="F12" s="63">
        <v>145893</v>
      </c>
      <c r="G12" s="64" t="str">
        <f t="shared" si="0"/>
        <v>Micheal</v>
      </c>
      <c r="H12" s="64" t="str">
        <f t="shared" si="1"/>
        <v>Jordan</v>
      </c>
    </row>
    <row r="13" spans="1:8" x14ac:dyDescent="0.3">
      <c r="A13">
        <v>795574</v>
      </c>
      <c r="B13" t="s">
        <v>199</v>
      </c>
      <c r="C13" t="s">
        <v>200</v>
      </c>
      <c r="E13">
        <v>611810</v>
      </c>
      <c r="F13" s="63">
        <v>64757</v>
      </c>
      <c r="G13" s="64" t="str">
        <f t="shared" si="0"/>
        <v>Tiger</v>
      </c>
      <c r="H13" s="64" t="str">
        <f t="shared" si="1"/>
        <v>Woods</v>
      </c>
    </row>
    <row r="14" spans="1:8" x14ac:dyDescent="0.3">
      <c r="A14">
        <v>830385</v>
      </c>
      <c r="B14" t="s">
        <v>201</v>
      </c>
      <c r="C14" t="s">
        <v>202</v>
      </c>
      <c r="E14">
        <v>602693</v>
      </c>
      <c r="F14" s="63">
        <v>71478</v>
      </c>
      <c r="G14" s="64" t="str">
        <f t="shared" si="0"/>
        <v>Micheal</v>
      </c>
      <c r="H14" s="64" t="str">
        <f t="shared" si="1"/>
        <v>Vick</v>
      </c>
    </row>
    <row r="15" spans="1:8" x14ac:dyDescent="0.3">
      <c r="A15">
        <v>990678</v>
      </c>
      <c r="B15" t="s">
        <v>203</v>
      </c>
      <c r="C15" t="s">
        <v>204</v>
      </c>
      <c r="E15">
        <v>110608</v>
      </c>
      <c r="F15" s="63">
        <v>131505</v>
      </c>
      <c r="G15" s="64" t="str">
        <f t="shared" si="0"/>
        <v>John</v>
      </c>
      <c r="H15" s="64" t="str">
        <f t="shared" si="1"/>
        <v>Doe</v>
      </c>
    </row>
    <row r="20" spans="1:6" x14ac:dyDescent="0.3">
      <c r="A20" t="s">
        <v>208</v>
      </c>
    </row>
    <row r="21" spans="1:6" x14ac:dyDescent="0.3">
      <c r="A21" s="85" t="s">
        <v>209</v>
      </c>
      <c r="B21" s="85"/>
      <c r="C21" s="85"/>
      <c r="D21" s="85"/>
      <c r="E21" s="85"/>
      <c r="F21" s="85"/>
    </row>
    <row r="22" spans="1:6" x14ac:dyDescent="0.3">
      <c r="A22" s="69" t="s">
        <v>210</v>
      </c>
      <c r="B22" s="66" t="s">
        <v>211</v>
      </c>
      <c r="C22" s="66" t="s">
        <v>212</v>
      </c>
      <c r="D22" s="66" t="s">
        <v>213</v>
      </c>
      <c r="E22" s="66" t="s">
        <v>214</v>
      </c>
      <c r="F22" s="66" t="s">
        <v>215</v>
      </c>
    </row>
    <row r="23" spans="1:6" x14ac:dyDescent="0.3">
      <c r="A23" s="69" t="s">
        <v>216</v>
      </c>
      <c r="B23" s="66" t="s">
        <v>217</v>
      </c>
      <c r="C23" s="66" t="s">
        <v>218</v>
      </c>
      <c r="D23" s="66" t="s">
        <v>217</v>
      </c>
      <c r="E23" s="66" t="s">
        <v>219</v>
      </c>
      <c r="F23" s="66" t="s">
        <v>220</v>
      </c>
    </row>
    <row r="24" spans="1:6" x14ac:dyDescent="0.3">
      <c r="A24" s="69" t="s">
        <v>221</v>
      </c>
      <c r="B24" s="67">
        <v>42014</v>
      </c>
      <c r="C24" s="67">
        <v>42689</v>
      </c>
      <c r="D24" s="67">
        <v>42498</v>
      </c>
      <c r="E24" s="67">
        <v>41761</v>
      </c>
      <c r="F24" s="67">
        <v>43107</v>
      </c>
    </row>
    <row r="25" spans="1:6" x14ac:dyDescent="0.3">
      <c r="A25" s="69" t="s">
        <v>222</v>
      </c>
      <c r="B25" s="68">
        <v>68289</v>
      </c>
      <c r="C25" s="68">
        <v>50047</v>
      </c>
      <c r="D25" s="68">
        <v>64323</v>
      </c>
      <c r="E25" s="68">
        <v>45788</v>
      </c>
      <c r="F25" s="68">
        <v>25910</v>
      </c>
    </row>
    <row r="28" spans="1:6" x14ac:dyDescent="0.3">
      <c r="A28" s="69" t="s">
        <v>210</v>
      </c>
      <c r="B28" s="69" t="s">
        <v>222</v>
      </c>
    </row>
    <row r="29" spans="1:6" x14ac:dyDescent="0.3">
      <c r="A29" s="66" t="s">
        <v>211</v>
      </c>
      <c r="B29" s="2">
        <f>HLOOKUP(A29,$A$22:$F$25,4,0)</f>
        <v>68289</v>
      </c>
    </row>
    <row r="30" spans="1:6" x14ac:dyDescent="0.3">
      <c r="A30" s="66" t="s">
        <v>212</v>
      </c>
      <c r="B30" s="2">
        <f t="shared" ref="B30:B33" si="2">HLOOKUP(A30,$A$22:$F$25,4,0)</f>
        <v>50047</v>
      </c>
    </row>
    <row r="31" spans="1:6" x14ac:dyDescent="0.3">
      <c r="A31" s="66" t="s">
        <v>213</v>
      </c>
      <c r="B31" s="2">
        <f t="shared" si="2"/>
        <v>64323</v>
      </c>
    </row>
    <row r="32" spans="1:6" x14ac:dyDescent="0.3">
      <c r="A32" s="66" t="s">
        <v>214</v>
      </c>
      <c r="B32" s="2">
        <f t="shared" si="2"/>
        <v>45788</v>
      </c>
    </row>
    <row r="33" spans="1:3" x14ac:dyDescent="0.3">
      <c r="A33" s="66" t="s">
        <v>215</v>
      </c>
      <c r="B33" s="2">
        <f t="shared" si="2"/>
        <v>25910</v>
      </c>
    </row>
    <row r="36" spans="1:3" ht="18" x14ac:dyDescent="0.35">
      <c r="A36" s="14" t="s">
        <v>10</v>
      </c>
    </row>
    <row r="37" spans="1:3" ht="15" thickBot="1" x14ac:dyDescent="0.35"/>
    <row r="38" spans="1:3" ht="15" thickBot="1" x14ac:dyDescent="0.35">
      <c r="A38" s="4" t="s">
        <v>2</v>
      </c>
      <c r="B38" s="5" t="s">
        <v>3</v>
      </c>
      <c r="C38" s="6" t="s">
        <v>4</v>
      </c>
    </row>
    <row r="39" spans="1:3" x14ac:dyDescent="0.3">
      <c r="A39" s="7" t="s">
        <v>5</v>
      </c>
      <c r="B39" s="3" t="s">
        <v>9</v>
      </c>
      <c r="C39" s="8">
        <v>17000</v>
      </c>
    </row>
    <row r="40" spans="1:3" x14ac:dyDescent="0.3">
      <c r="A40" s="9" t="s">
        <v>6</v>
      </c>
      <c r="B40" s="2" t="s">
        <v>9</v>
      </c>
      <c r="C40" s="10">
        <v>65000</v>
      </c>
    </row>
    <row r="41" spans="1:3" x14ac:dyDescent="0.3">
      <c r="A41" s="9" t="s">
        <v>7</v>
      </c>
      <c r="B41" s="2" t="s">
        <v>9</v>
      </c>
      <c r="C41" s="10">
        <v>45000</v>
      </c>
    </row>
    <row r="42" spans="1:3" ht="15" thickBot="1" x14ac:dyDescent="0.35">
      <c r="A42" s="11" t="s">
        <v>8</v>
      </c>
      <c r="B42" s="12" t="s">
        <v>9</v>
      </c>
      <c r="C42" s="13">
        <v>25000</v>
      </c>
    </row>
    <row r="44" spans="1:3" x14ac:dyDescent="0.3">
      <c r="B44">
        <f>_xlfn.XLOOKUP(A41,A39:A42,C39:C42)</f>
        <v>45000</v>
      </c>
    </row>
  </sheetData>
  <mergeCells count="3">
    <mergeCell ref="A1:C1"/>
    <mergeCell ref="E1:H1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Customize Ribbon</vt:lpstr>
      <vt:lpstr>Auto fill</vt:lpstr>
      <vt:lpstr>Functions</vt:lpstr>
      <vt:lpstr>Functions1</vt:lpstr>
      <vt:lpstr>Function2</vt:lpstr>
      <vt:lpstr>Function3</vt:lpstr>
      <vt:lpstr>Function4</vt:lpstr>
      <vt:lpstr>Function5</vt:lpstr>
      <vt:lpstr>Pivot chart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Parmar</dc:creator>
  <cp:lastModifiedBy>Vaibhavi Parmar</cp:lastModifiedBy>
  <dcterms:created xsi:type="dcterms:W3CDTF">2022-12-12T11:57:38Z</dcterms:created>
  <dcterms:modified xsi:type="dcterms:W3CDTF">2022-12-17T17:10:52Z</dcterms:modified>
</cp:coreProperties>
</file>