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o_R\Downloads\"/>
    </mc:Choice>
  </mc:AlternateContent>
  <bookViews>
    <workbookView xWindow="0" yWindow="0" windowWidth="22980" windowHeight="8970"/>
  </bookViews>
  <sheets>
    <sheet name="Estoque" sheetId="2" r:id="rId1"/>
    <sheet name="Plan4" sheetId="6" state="hidden" r:id="rId2"/>
    <sheet name="Plan3" sheetId="5" state="hidden" r:id="rId3"/>
    <sheet name="Plan2" sheetId="4" state="hidden" r:id="rId4"/>
    <sheet name="Plan1" sheetId="3" state="hidden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4" i="2" l="1"/>
  <c r="O12" i="2"/>
  <c r="O17" i="2"/>
  <c r="O21" i="2"/>
  <c r="O30" i="2"/>
  <c r="O34" i="2"/>
  <c r="O35" i="2"/>
  <c r="O36" i="2"/>
  <c r="O39" i="2"/>
  <c r="O45" i="2"/>
  <c r="O46" i="2"/>
  <c r="O50" i="2"/>
  <c r="O52" i="2"/>
  <c r="L10" i="2"/>
  <c r="O10" i="2" s="1"/>
  <c r="H10" i="2"/>
  <c r="J10" i="2" s="1"/>
  <c r="I10" i="2"/>
  <c r="L2" i="2"/>
  <c r="O2" i="2" s="1"/>
  <c r="R6" i="2" l="1"/>
  <c r="R7" i="2"/>
  <c r="T7" i="2" s="1"/>
  <c r="R5" i="2"/>
  <c r="R4" i="2"/>
  <c r="L3" i="2" l="1"/>
  <c r="L4" i="2"/>
  <c r="O4" i="2" s="1"/>
  <c r="L5" i="2"/>
  <c r="L6" i="2"/>
  <c r="L7" i="2"/>
  <c r="O7" i="2" s="1"/>
  <c r="L8" i="2"/>
  <c r="O8" i="2" s="1"/>
  <c r="L9" i="2"/>
  <c r="O9" i="2" s="1"/>
  <c r="L11" i="2"/>
  <c r="L12" i="2"/>
  <c r="L13" i="2"/>
  <c r="L14" i="2"/>
  <c r="O14" i="2" s="1"/>
  <c r="L15" i="2"/>
  <c r="L16" i="2"/>
  <c r="O16" i="2" s="1"/>
  <c r="L17" i="2"/>
  <c r="L18" i="2"/>
  <c r="O18" i="2" s="1"/>
  <c r="L19" i="2"/>
  <c r="O19" i="2" s="1"/>
  <c r="L20" i="2"/>
  <c r="O20" i="2" s="1"/>
  <c r="L21" i="2"/>
  <c r="L22" i="2"/>
  <c r="L23" i="2"/>
  <c r="O23" i="2" s="1"/>
  <c r="L24" i="2"/>
  <c r="L25" i="2"/>
  <c r="O25" i="2" s="1"/>
  <c r="L26" i="2"/>
  <c r="L27" i="2"/>
  <c r="O27" i="2" s="1"/>
  <c r="L28" i="2"/>
  <c r="L29" i="2"/>
  <c r="L30" i="2"/>
  <c r="L31" i="2"/>
  <c r="L32" i="2"/>
  <c r="L33" i="2"/>
  <c r="O33" i="2" s="1"/>
  <c r="L34" i="2"/>
  <c r="L35" i="2"/>
  <c r="L36" i="2"/>
  <c r="L37" i="2"/>
  <c r="O37" i="2" s="1"/>
  <c r="L38" i="2"/>
  <c r="O38" i="2" s="1"/>
  <c r="L39" i="2"/>
  <c r="L40" i="2"/>
  <c r="O40" i="2" s="1"/>
  <c r="L41" i="2"/>
  <c r="L42" i="2"/>
  <c r="L43" i="2"/>
  <c r="O43" i="2" s="1"/>
  <c r="L44" i="2"/>
  <c r="O44" i="2" s="1"/>
  <c r="L45" i="2"/>
  <c r="L46" i="2"/>
  <c r="L47" i="2"/>
  <c r="L48" i="2"/>
  <c r="O48" i="2" s="1"/>
  <c r="L49" i="2"/>
  <c r="O49" i="2" s="1"/>
  <c r="L50" i="2"/>
  <c r="L51" i="2"/>
  <c r="O51" i="2" s="1"/>
  <c r="L52" i="2"/>
  <c r="L53" i="2"/>
  <c r="O53" i="2" s="1"/>
  <c r="L54" i="2"/>
  <c r="O47" i="2" l="1"/>
  <c r="O42" i="2"/>
  <c r="O41" i="2"/>
  <c r="O29" i="2"/>
  <c r="O26" i="2"/>
  <c r="O22" i="2"/>
  <c r="H54" i="2"/>
  <c r="H53" i="2"/>
  <c r="H52" i="2"/>
  <c r="H51" i="2"/>
  <c r="H23" i="2"/>
  <c r="H24" i="2"/>
  <c r="O24" i="2" s="1"/>
  <c r="H25" i="2"/>
  <c r="H26" i="2"/>
  <c r="H27" i="2"/>
  <c r="H28" i="2"/>
  <c r="O28" i="2" s="1"/>
  <c r="H29" i="2"/>
  <c r="H30" i="2"/>
  <c r="H31" i="2"/>
  <c r="O31" i="2" s="1"/>
  <c r="H32" i="2"/>
  <c r="O32" i="2" s="1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22" i="2"/>
  <c r="H20" i="2"/>
  <c r="H21" i="2"/>
  <c r="H19" i="2"/>
  <c r="H14" i="2"/>
  <c r="H15" i="2"/>
  <c r="O15" i="2" s="1"/>
  <c r="H16" i="2"/>
  <c r="H17" i="2"/>
  <c r="H18" i="2"/>
  <c r="H13" i="2"/>
  <c r="J13" i="2" s="1"/>
  <c r="H11" i="2"/>
  <c r="O11" i="2" s="1"/>
  <c r="H3" i="2"/>
  <c r="O3" i="2" s="1"/>
  <c r="H4" i="2"/>
  <c r="H5" i="2"/>
  <c r="O5" i="2" s="1"/>
  <c r="H6" i="2"/>
  <c r="O6" i="2" s="1"/>
  <c r="H7" i="2"/>
  <c r="H8" i="2"/>
  <c r="H9" i="2"/>
  <c r="H2" i="2"/>
  <c r="O13" i="2" l="1"/>
  <c r="H12" i="2"/>
  <c r="J50" i="2" l="1"/>
  <c r="I50" i="2"/>
  <c r="J51" i="2" l="1"/>
  <c r="I51" i="2"/>
  <c r="J52" i="2"/>
  <c r="I52" i="2"/>
  <c r="E9" i="5"/>
  <c r="J16" i="2" l="1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53" i="2"/>
  <c r="J54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15" i="2"/>
  <c r="T4" i="2" l="1"/>
  <c r="I21" i="2"/>
  <c r="I19" i="2"/>
  <c r="I20" i="2"/>
  <c r="I15" i="2"/>
  <c r="I16" i="2"/>
  <c r="I17" i="2"/>
  <c r="I18" i="2"/>
  <c r="I49" i="2"/>
  <c r="I48" i="2"/>
  <c r="I47" i="2"/>
  <c r="I46" i="2"/>
  <c r="I45" i="2"/>
  <c r="I44" i="2"/>
  <c r="I43" i="2"/>
  <c r="T6" i="2"/>
  <c r="T5" i="2"/>
  <c r="I41" i="2"/>
  <c r="I42" i="2"/>
  <c r="I23" i="2" l="1"/>
  <c r="I24" i="2"/>
  <c r="I25" i="2"/>
  <c r="I26" i="2"/>
  <c r="I27" i="2"/>
  <c r="I28" i="2"/>
  <c r="I29" i="2"/>
  <c r="I30" i="2"/>
  <c r="I31" i="2"/>
  <c r="I32" i="2"/>
  <c r="I53" i="2"/>
  <c r="I54" i="2"/>
  <c r="I33" i="2"/>
  <c r="I34" i="2"/>
  <c r="I35" i="2"/>
  <c r="I36" i="2"/>
  <c r="I37" i="2"/>
  <c r="I38" i="2"/>
  <c r="I39" i="2"/>
  <c r="I40" i="2"/>
  <c r="I22" i="2"/>
  <c r="I14" i="2"/>
  <c r="I13" i="2"/>
  <c r="I12" i="2"/>
  <c r="I11" i="2"/>
  <c r="I3" i="2"/>
  <c r="I4" i="2"/>
  <c r="I5" i="2"/>
  <c r="I6" i="2"/>
  <c r="I7" i="2"/>
  <c r="I8" i="2"/>
  <c r="I9" i="2"/>
  <c r="I2" i="2"/>
  <c r="J12" i="2" l="1"/>
  <c r="J3" i="2" l="1"/>
  <c r="J4" i="2"/>
  <c r="J5" i="2"/>
  <c r="J6" i="2"/>
  <c r="J7" i="2"/>
  <c r="J8" i="2"/>
  <c r="J9" i="2"/>
  <c r="J11" i="2"/>
  <c r="J14" i="2"/>
  <c r="J2" i="2"/>
</calcChain>
</file>

<file path=xl/sharedStrings.xml><?xml version="1.0" encoding="utf-8"?>
<sst xmlns="http://schemas.openxmlformats.org/spreadsheetml/2006/main" count="341" uniqueCount="181">
  <si>
    <t>HOSHINE 3421</t>
  </si>
  <si>
    <t>HOSHINE 3441</t>
  </si>
  <si>
    <t>HOSHINE 3481</t>
  </si>
  <si>
    <t>HOSHINE 5370</t>
  </si>
  <si>
    <t>HOSHINE 5380</t>
  </si>
  <si>
    <t>EVA SIPCHEM 2518</t>
  </si>
  <si>
    <t>EVA CYNPOL 0218</t>
  </si>
  <si>
    <t>EPDM KUMHO KEP 350</t>
  </si>
  <si>
    <t>224.36.7</t>
  </si>
  <si>
    <t>220.12.7</t>
  </si>
  <si>
    <t>225.36.7</t>
  </si>
  <si>
    <t>219.12.7</t>
  </si>
  <si>
    <t>229.36.7</t>
  </si>
  <si>
    <t>226.36.7</t>
  </si>
  <si>
    <t>228.36.7</t>
  </si>
  <si>
    <t>233.36.7</t>
  </si>
  <si>
    <t>252.35.2</t>
  </si>
  <si>
    <t>262.35.2</t>
  </si>
  <si>
    <t>257.35.2</t>
  </si>
  <si>
    <t>259.35.2</t>
  </si>
  <si>
    <t>90-13</t>
  </si>
  <si>
    <t>ITEM</t>
  </si>
  <si>
    <t>TOTAL</t>
  </si>
  <si>
    <t>1-4</t>
  </si>
  <si>
    <t>PALETES</t>
  </si>
  <si>
    <t>AZO 4-6</t>
  </si>
  <si>
    <t>AZO 6-8</t>
  </si>
  <si>
    <t>CBS</t>
  </si>
  <si>
    <t>MBTS</t>
  </si>
  <si>
    <t>TMQ</t>
  </si>
  <si>
    <t>PVI</t>
  </si>
  <si>
    <t>274.35.2</t>
  </si>
  <si>
    <t>273.35.2</t>
  </si>
  <si>
    <t>265.35.2</t>
  </si>
  <si>
    <t>272.35.2</t>
  </si>
  <si>
    <t>264.35.2</t>
  </si>
  <si>
    <t>269.35.2</t>
  </si>
  <si>
    <t>90-15</t>
  </si>
  <si>
    <t>266.35.7</t>
  </si>
  <si>
    <t>270.35.7</t>
  </si>
  <si>
    <t>271.35.7</t>
  </si>
  <si>
    <t>268.35.2</t>
  </si>
  <si>
    <t>267.35.7</t>
  </si>
  <si>
    <t>RESINA C9</t>
  </si>
  <si>
    <t>PEG 4000</t>
  </si>
  <si>
    <t>SI69 SILANO</t>
  </si>
  <si>
    <t>USIPMX 1000 (19kg)</t>
  </si>
  <si>
    <t>USIPMX 1000 (190kg)</t>
  </si>
  <si>
    <t xml:space="preserve">237.39.2 </t>
  </si>
  <si>
    <t xml:space="preserve">237.12.3 </t>
  </si>
  <si>
    <t>DTDM</t>
  </si>
  <si>
    <t>276.35.2</t>
  </si>
  <si>
    <t>TMTM</t>
  </si>
  <si>
    <t>277.35.2</t>
  </si>
  <si>
    <t>DPTT</t>
  </si>
  <si>
    <t>278.35.7</t>
  </si>
  <si>
    <t>ZDEC</t>
  </si>
  <si>
    <t>279.35.2</t>
  </si>
  <si>
    <t>ZDMC</t>
  </si>
  <si>
    <t>280.35.7</t>
  </si>
  <si>
    <t>ZDBC</t>
  </si>
  <si>
    <t>281.35.2</t>
  </si>
  <si>
    <t>MOZ/NOBZ</t>
  </si>
  <si>
    <t>282.35.2</t>
  </si>
  <si>
    <t>MBT</t>
  </si>
  <si>
    <t>283.35.2</t>
  </si>
  <si>
    <t>249.35.2</t>
  </si>
  <si>
    <t>NORDEL 6565</t>
  </si>
  <si>
    <t>silicone</t>
  </si>
  <si>
    <t>consumido</t>
  </si>
  <si>
    <t xml:space="preserve">disponível </t>
  </si>
  <si>
    <t>eva</t>
  </si>
  <si>
    <t>EPDM</t>
  </si>
  <si>
    <t>ACELERADORES</t>
  </si>
  <si>
    <t>ESTOQUE EM MESES</t>
  </si>
  <si>
    <t>HOSHINE 3471</t>
  </si>
  <si>
    <t>HOSHINE 3431</t>
  </si>
  <si>
    <t>HOSHINE 5340</t>
  </si>
  <si>
    <t>6PPD</t>
  </si>
  <si>
    <t>TMTD</t>
  </si>
  <si>
    <t>ONU</t>
  </si>
  <si>
    <t>COD.</t>
  </si>
  <si>
    <t>PESO</t>
  </si>
  <si>
    <t>PALLET</t>
  </si>
  <si>
    <t>NOME</t>
  </si>
  <si>
    <t>TIPO DE MOV.</t>
  </si>
  <si>
    <t>/</t>
  </si>
  <si>
    <t>288.35.2</t>
  </si>
  <si>
    <t>400 kg</t>
  </si>
  <si>
    <t>KEP 240</t>
  </si>
  <si>
    <t>TRANSFERÊNCIA</t>
  </si>
  <si>
    <t>290.35.2</t>
  </si>
  <si>
    <t>325 kg</t>
  </si>
  <si>
    <t>570F</t>
  </si>
  <si>
    <t>291.35.2</t>
  </si>
  <si>
    <t>300 kg</t>
  </si>
  <si>
    <t>960NF</t>
  </si>
  <si>
    <t>289.35.2</t>
  </si>
  <si>
    <t>9.000 kg</t>
  </si>
  <si>
    <t>KEP 350</t>
  </si>
  <si>
    <t>UREIA</t>
  </si>
  <si>
    <t>  </t>
  </si>
  <si>
    <t>SILICA</t>
  </si>
  <si>
    <t>RESINA HM1300</t>
  </si>
  <si>
    <t>284.35.7</t>
  </si>
  <si>
    <t>287.35.2</t>
  </si>
  <si>
    <t>CBS MASTER</t>
  </si>
  <si>
    <t>TMTD MASTER</t>
  </si>
  <si>
    <t>MBTS MASTER</t>
  </si>
  <si>
    <t>DPG</t>
  </si>
  <si>
    <t>TBBS</t>
  </si>
  <si>
    <t>NA22</t>
  </si>
  <si>
    <t>ZMTI</t>
  </si>
  <si>
    <t>TETD</t>
  </si>
  <si>
    <t>308.35.2</t>
  </si>
  <si>
    <t>309.35.2</t>
  </si>
  <si>
    <t>302.35.2</t>
  </si>
  <si>
    <t>303.35.7</t>
  </si>
  <si>
    <t>305.35.7</t>
  </si>
  <si>
    <t>304.35.7</t>
  </si>
  <si>
    <t>306.35.7</t>
  </si>
  <si>
    <t>KUMHO KEP 240</t>
  </si>
  <si>
    <t>KUMHO KEP 570F</t>
  </si>
  <si>
    <t>KUMHO KEP 5770</t>
  </si>
  <si>
    <t>KUMHO KEP 960NF</t>
  </si>
  <si>
    <t>KUMHO 0520t</t>
  </si>
  <si>
    <t>KUMHO 0530</t>
  </si>
  <si>
    <t>KUMHO 0550</t>
  </si>
  <si>
    <t>256.35.2</t>
  </si>
  <si>
    <t>260.35.2</t>
  </si>
  <si>
    <t>261.35.2</t>
  </si>
  <si>
    <t>EPDM KUMHO KEP 9570E</t>
  </si>
  <si>
    <t>HS - 3431</t>
  </si>
  <si>
    <t>HS – 3471</t>
  </si>
  <si>
    <t>EPDM 9570E</t>
  </si>
  <si>
    <t>VENDA</t>
  </si>
  <si>
    <t>VALORES C/ IMPOSTO</t>
  </si>
  <si>
    <t>VALORES SEM/ IMPOSTO</t>
  </si>
  <si>
    <t xml:space="preserve">ESTAB./DEPÓSITO </t>
  </si>
  <si>
    <t>COTAÇÃO DE FRETE</t>
  </si>
  <si>
    <t>SAÍDA</t>
  </si>
  <si>
    <t>(ITAJAÍ) 90-13</t>
  </si>
  <si>
    <t>AMOSTRA (VENDA)</t>
  </si>
  <si>
    <t>2 ton 4/8/25</t>
  </si>
  <si>
    <t>1 ton 15/8/25</t>
  </si>
  <si>
    <t xml:space="preserve">1 ton. 28/8/25 </t>
  </si>
  <si>
    <t>Polirruber </t>
  </si>
  <si>
    <t>1 ton. 15/8/25</t>
  </si>
  <si>
    <t>FAMILIA</t>
  </si>
  <si>
    <t>CÓDIGO</t>
  </si>
  <si>
    <t>BORRACHA SILICONE</t>
  </si>
  <si>
    <t>BORRACHA EVA</t>
  </si>
  <si>
    <t>BORRACHA EPDM</t>
  </si>
  <si>
    <t>EPM</t>
  </si>
  <si>
    <t>ADITIVO EVA</t>
  </si>
  <si>
    <t>ACELERADOR</t>
  </si>
  <si>
    <t>CARGAS BORRACHA</t>
  </si>
  <si>
    <t>ADITIVO BORRACHA</t>
  </si>
  <si>
    <t>FLUIDO</t>
  </si>
  <si>
    <t xml:space="preserve">NEGRO DE FUMO </t>
  </si>
  <si>
    <t xml:space="preserve">293.60.2 </t>
  </si>
  <si>
    <t xml:space="preserve">292.60.2 </t>
  </si>
  <si>
    <t>NF 550 OMSK</t>
  </si>
  <si>
    <t>NF 339 OMSK</t>
  </si>
  <si>
    <t>FORNECEDOR</t>
  </si>
  <si>
    <t>HOSHINE</t>
  </si>
  <si>
    <t>VINMAR</t>
  </si>
  <si>
    <t>KIUMHO</t>
  </si>
  <si>
    <t>KUMHO</t>
  </si>
  <si>
    <t>ALLMARI</t>
  </si>
  <si>
    <t>FÁBRICA</t>
  </si>
  <si>
    <t>307.35.7</t>
  </si>
  <si>
    <t>TOMADOR DO FRETE</t>
  </si>
  <si>
    <t>90-13 (ITAJAÍ)</t>
  </si>
  <si>
    <t>VENDAS 3M</t>
  </si>
  <si>
    <t>MEDIA 3M</t>
  </si>
  <si>
    <t>NOVEMBRO</t>
  </si>
  <si>
    <t>DEZEMBRO</t>
  </si>
  <si>
    <t>COBERTURA</t>
  </si>
  <si>
    <t>HOSHINE 5272G</t>
  </si>
  <si>
    <t>244.36.7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</si>
</sst>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4">
    <xf numFmtId="0" fontId="0" fillId="0" borderId="0"/>
    <xf numFmtId="0" fontId="2" fillId="0" borderId="0" applyBorder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10" borderId="4" applyNumberFormat="0" applyAlignment="0" applyProtection="0"/>
    <xf numFmtId="0" fontId="13" fillId="11" borderId="5" applyNumberFormat="0" applyAlignment="0" applyProtection="0"/>
    <xf numFmtId="0" fontId="14" fillId="11" borderId="4" applyNumberFormat="0" applyAlignment="0" applyProtection="0"/>
    <xf numFmtId="0" fontId="15" fillId="0" borderId="6" applyNumberFormat="0" applyFill="0" applyAlignment="0" applyProtection="0"/>
    <xf numFmtId="0" fontId="4" fillId="12" borderId="7" applyNumberFormat="0" applyAlignment="0" applyProtection="0"/>
    <xf numFmtId="0" fontId="16" fillId="0" borderId="0" applyNumberFormat="0" applyFill="0" applyBorder="0" applyAlignment="0" applyProtection="0"/>
    <xf numFmtId="0" fontId="1" fillId="13" borderId="8" applyNumberFormat="0" applyFont="0" applyAlignment="0" applyProtection="0"/>
    <xf numFmtId="0" fontId="17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3" fontId="0" fillId="5" borderId="0" xfId="0" applyNumberFormat="1" applyFill="1" applyAlignment="1">
      <alignment horizontal="center"/>
    </xf>
    <xf numFmtId="3" fontId="3" fillId="5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1" fillId="0" borderId="13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0" fillId="38" borderId="0" xfId="0" applyFill="1" applyAlignment="1">
      <alignment horizontal="center"/>
    </xf>
    <xf numFmtId="3" fontId="0" fillId="38" borderId="0" xfId="0" applyNumberFormat="1" applyFill="1" applyAlignment="1">
      <alignment horizontal="center"/>
    </xf>
    <xf numFmtId="164" fontId="0" fillId="38" borderId="0" xfId="0" applyNumberFormat="1" applyFill="1" applyAlignment="1">
      <alignment horizontal="center"/>
    </xf>
    <xf numFmtId="0" fontId="0" fillId="0" borderId="14" xfId="0" applyBorder="1"/>
    <xf numFmtId="0" fontId="2" fillId="0" borderId="14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25" fillId="0" borderId="16" xfId="0" applyFont="1" applyBorder="1" applyAlignment="1">
      <alignment horizontal="center" vertical="center" wrapText="1"/>
    </xf>
    <xf numFmtId="0" fontId="25" fillId="3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9" borderId="14" xfId="0" applyFill="1" applyBorder="1" applyAlignment="1">
      <alignment horizontal="center" vertical="center"/>
    </xf>
    <xf numFmtId="0" fontId="25" fillId="39" borderId="14" xfId="0" applyFont="1" applyFill="1" applyBorder="1" applyAlignment="1">
      <alignment horizontal="center" vertical="center" wrapText="1"/>
    </xf>
    <xf numFmtId="3" fontId="3" fillId="38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164" fontId="0" fillId="40" borderId="0" xfId="0" applyNumberFormat="1" applyFill="1" applyAlignment="1">
      <alignment horizontal="center"/>
    </xf>
    <xf numFmtId="49" fontId="3" fillId="41" borderId="0" xfId="0" applyNumberFormat="1" applyFont="1" applyFill="1" applyAlignment="1">
      <alignment horizontal="center"/>
    </xf>
    <xf numFmtId="0" fontId="3" fillId="42" borderId="0" xfId="0" applyFont="1" applyFill="1" applyAlignment="1">
      <alignment horizontal="center"/>
    </xf>
    <xf numFmtId="0" fontId="4" fillId="43" borderId="0" xfId="0" applyFont="1" applyFill="1" applyAlignment="1">
      <alignment horizontal="center"/>
    </xf>
    <xf numFmtId="0" fontId="0" fillId="42" borderId="0" xfId="0" applyFill="1" applyAlignment="1">
      <alignment horizontal="center"/>
    </xf>
    <xf numFmtId="164" fontId="0" fillId="42" borderId="0" xfId="0" applyNumberFormat="1" applyFill="1" applyAlignment="1">
      <alignment horizontal="center"/>
    </xf>
    <xf numFmtId="0" fontId="0" fillId="3" borderId="17" xfId="0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3" borderId="18" xfId="0" applyNumberForma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1" fontId="0" fillId="3" borderId="21" xfId="0" applyNumberFormat="1" applyFill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22" fillId="0" borderId="14" xfId="0" applyFont="1" applyBorder="1" applyAlignment="1">
      <alignment horizontal="center" vertical="center" wrapText="1"/>
    </xf>
    <xf numFmtId="0" fontId="3" fillId="0" borderId="0" xfId="0" applyFont="1"/>
    <xf numFmtId="0" fontId="22" fillId="0" borderId="14" xfId="0" applyFont="1" applyBorder="1" applyAlignment="1">
      <alignment horizontal="center" vertical="center"/>
    </xf>
    <xf numFmtId="0" fontId="3" fillId="40" borderId="0" xfId="0" applyFont="1" applyFill="1" applyAlignment="1">
      <alignment horizontal="center"/>
    </xf>
    <xf numFmtId="1" fontId="0" fillId="42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40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38" borderId="0" xfId="0" applyNumberForma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45" borderId="17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45" borderId="24" xfId="0" applyNumberFormat="1" applyFill="1" applyBorder="1" applyAlignment="1">
      <alignment horizontal="center"/>
    </xf>
    <xf numFmtId="3" fontId="0" fillId="45" borderId="17" xfId="0" applyNumberFormat="1" applyFill="1" applyBorder="1" applyAlignment="1">
      <alignment horizontal="center"/>
    </xf>
    <xf numFmtId="3" fontId="0" fillId="45" borderId="19" xfId="0" applyNumberFormat="1" applyFill="1" applyBorder="1" applyAlignment="1">
      <alignment horizontal="center"/>
    </xf>
    <xf numFmtId="3" fontId="0" fillId="44" borderId="16" xfId="0" applyNumberFormat="1" applyFill="1" applyBorder="1" applyAlignment="1">
      <alignment horizontal="center"/>
    </xf>
    <xf numFmtId="3" fontId="0" fillId="44" borderId="0" xfId="0" applyNumberFormat="1" applyFill="1" applyBorder="1" applyAlignment="1">
      <alignment horizontal="center"/>
    </xf>
    <xf numFmtId="3" fontId="0" fillId="44" borderId="20" xfId="0" applyNumberFormat="1" applyFill="1" applyBorder="1" applyAlignment="1">
      <alignment horizontal="center"/>
    </xf>
    <xf numFmtId="164" fontId="0" fillId="38" borderId="18" xfId="0" applyNumberFormat="1" applyFill="1" applyBorder="1" applyAlignment="1">
      <alignment horizontal="center"/>
    </xf>
    <xf numFmtId="164" fontId="0" fillId="38" borderId="2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64">
    <cellStyle name="20% - Ênfase1" xfId="39" builtinId="30" customBuiltin="1"/>
    <cellStyle name="20% - Ênfase2" xfId="42" builtinId="34" customBuiltin="1"/>
    <cellStyle name="20% - Ênfase3" xfId="45" builtinId="38" customBuiltin="1"/>
    <cellStyle name="20% - Ênfase4" xfId="48" builtinId="42" customBuiltin="1"/>
    <cellStyle name="20% - Ênfase5" xfId="51" builtinId="46" customBuiltin="1"/>
    <cellStyle name="20% - Ênfase6" xfId="54" builtinId="50" customBuiltin="1"/>
    <cellStyle name="40% - Ênfase1" xfId="40" builtinId="31" customBuiltin="1"/>
    <cellStyle name="40% - Ênfase2" xfId="43" builtinId="35" customBuiltin="1"/>
    <cellStyle name="40% - Ênfase3" xfId="46" builtinId="39" customBuiltin="1"/>
    <cellStyle name="40% - Ênfase4" xfId="49" builtinId="43" customBuiltin="1"/>
    <cellStyle name="40% - Ênfase5" xfId="52" builtinId="47" customBuiltin="1"/>
    <cellStyle name="40% - Ênfase6" xfId="55" builtinId="51" customBuiltin="1"/>
    <cellStyle name="60% - Ênfase1 2" xfId="58"/>
    <cellStyle name="60% - Ênfase2 2" xfId="59"/>
    <cellStyle name="60% - Ênfase3 2" xfId="60"/>
    <cellStyle name="60% - Ênfase4 2" xfId="61"/>
    <cellStyle name="60% - Ênfase5 2" xfId="62"/>
    <cellStyle name="60% - Ênfase6 2" xfId="63"/>
    <cellStyle name="Bom" xfId="27" builtinId="26" customBuiltin="1"/>
    <cellStyle name="Cálculo" xfId="31" builtinId="22" customBuiltin="1"/>
    <cellStyle name="Célula de Verificação" xfId="33" builtinId="23" customBuiltin="1"/>
    <cellStyle name="Célula Vinculada" xfId="32" builtinId="24" customBuiltin="1"/>
    <cellStyle name="Ênfase1" xfId="38" builtinId="29" customBuiltin="1"/>
    <cellStyle name="Ênfase2" xfId="41" builtinId="33" customBuiltin="1"/>
    <cellStyle name="Ênfase3" xfId="44" builtinId="37" customBuiltin="1"/>
    <cellStyle name="Ênfase4" xfId="47" builtinId="41" customBuiltin="1"/>
    <cellStyle name="Ênfase5" xfId="50" builtinId="45" customBuiltin="1"/>
    <cellStyle name="Ênfase6" xfId="53" builtinId="49" customBuiltin="1"/>
    <cellStyle name="Entrada" xfId="29" builtinId="20" customBuiltin="1"/>
    <cellStyle name="Incorreto" xfId="28" builtinId="27" customBuiltin="1"/>
    <cellStyle name="Moeda 2" xfId="3"/>
    <cellStyle name="Neutra 2" xfId="57"/>
    <cellStyle name="Normal" xfId="0" builtinId="0"/>
    <cellStyle name="Normal 10" xfId="14"/>
    <cellStyle name="Normal 11" xfId="15"/>
    <cellStyle name="Normal 12" xfId="16"/>
    <cellStyle name="Normal 13" xfId="17"/>
    <cellStyle name="Normal 14" xfId="18"/>
    <cellStyle name="Normal 15" xfId="19"/>
    <cellStyle name="Normal 16" xfId="1"/>
    <cellStyle name="Normal 16 2" xfId="20"/>
    <cellStyle name="Normal 17" xfId="21"/>
    <cellStyle name="Normal 18" xfId="22"/>
    <cellStyle name="Normal 2" xfId="5"/>
    <cellStyle name="Normal 3" xfId="7"/>
    <cellStyle name="Normal 4" xfId="8"/>
    <cellStyle name="Normal 5" xfId="9"/>
    <cellStyle name="Normal 6" xfId="10"/>
    <cellStyle name="Normal 7" xfId="11"/>
    <cellStyle name="Normal 8" xfId="12"/>
    <cellStyle name="Normal 9" xfId="13"/>
    <cellStyle name="Nota" xfId="35" builtinId="10" customBuiltin="1"/>
    <cellStyle name="Porcentagem 2" xfId="6"/>
    <cellStyle name="Porcentagem 3" xfId="2"/>
    <cellStyle name="Saída" xfId="30" builtinId="21" customBuiltin="1"/>
    <cellStyle name="Texto de Aviso" xfId="34" builtinId="11" customBuiltin="1"/>
    <cellStyle name="Texto Explicativo" xfId="36" builtinId="53" customBuiltin="1"/>
    <cellStyle name="Título 1" xfId="23" builtinId="16" customBuiltin="1"/>
    <cellStyle name="Título 2" xfId="24" builtinId="17" customBuiltin="1"/>
    <cellStyle name="Título 3" xfId="25" builtinId="18" customBuiltin="1"/>
    <cellStyle name="Título 4" xfId="26" builtinId="19" customBuiltin="1"/>
    <cellStyle name="Título 5" xfId="56"/>
    <cellStyle name="Total" xfId="37" builtinId="25" customBuiltin="1"/>
    <cellStyle name="Vírgula 2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zoomScaleNormal="100" workbookViewId="0">
      <pane ySplit="1" topLeftCell="A2" activePane="bottomLeft" state="frozen"/>
      <selection activeCell="C1" sqref="C1"/>
      <selection pane="bottomLeft" activeCell="H15" sqref="H15"/>
    </sheetView>
  </sheetViews>
  <sheetFormatPr defaultColWidth="8.85546875" defaultRowHeight="15" x14ac:dyDescent="0.25"/>
  <cols>
    <col min="1" max="1" width="10.140625" style="1" customWidth="1"/>
    <col min="2" max="2" width="16" style="1" bestFit="1" customWidth="1"/>
    <col min="3" max="3" width="19" style="1" bestFit="1" customWidth="1"/>
    <col min="4" max="4" width="25.140625" style="1" customWidth="1"/>
    <col min="5" max="5" width="12.85546875" style="1" bestFit="1" customWidth="1"/>
    <col min="6" max="7" width="10.42578125" style="1" customWidth="1"/>
    <col min="8" max="8" width="8.85546875" style="1"/>
    <col min="9" max="9" width="9.5703125" style="1" bestFit="1" customWidth="1"/>
    <col min="10" max="10" width="18.7109375" style="1" bestFit="1" customWidth="1"/>
    <col min="11" max="11" width="11.28515625" style="1" bestFit="1" customWidth="1"/>
    <col min="12" max="12" width="11.28515625" style="1" customWidth="1"/>
    <col min="13" max="13" width="11.5703125" style="1" customWidth="1"/>
    <col min="14" max="14" width="10.7109375" style="1" bestFit="1" customWidth="1"/>
    <col min="15" max="15" width="11.5703125" style="1" bestFit="1" customWidth="1"/>
    <col min="16" max="16" width="1.85546875" style="75" customWidth="1"/>
    <col min="17" max="17" width="18" style="1" bestFit="1" customWidth="1"/>
    <col min="18" max="19" width="10.7109375" style="1" bestFit="1" customWidth="1"/>
    <col min="20" max="16384" width="8.85546875" style="1"/>
  </cols>
  <sheetData>
    <row r="1" spans="1:20" x14ac:dyDescent="0.25">
      <c r="A1" s="2" t="s">
        <v>149</v>
      </c>
      <c r="B1" s="2" t="s">
        <v>164</v>
      </c>
      <c r="C1" s="2" t="s">
        <v>148</v>
      </c>
      <c r="D1" s="2" t="s">
        <v>21</v>
      </c>
      <c r="E1" s="47" t="s">
        <v>23</v>
      </c>
      <c r="F1" s="3" t="s">
        <v>20</v>
      </c>
      <c r="G1" s="49" t="s">
        <v>37</v>
      </c>
      <c r="H1" s="2" t="s">
        <v>22</v>
      </c>
      <c r="I1" s="2" t="s">
        <v>24</v>
      </c>
      <c r="J1" s="2" t="s">
        <v>74</v>
      </c>
      <c r="K1" s="2" t="s">
        <v>174</v>
      </c>
      <c r="L1" s="2" t="s">
        <v>175</v>
      </c>
      <c r="M1" s="77" t="s">
        <v>176</v>
      </c>
      <c r="N1" s="78" t="s">
        <v>177</v>
      </c>
      <c r="O1" s="79" t="s">
        <v>178</v>
      </c>
      <c r="P1" s="81"/>
    </row>
    <row r="2" spans="1:20" x14ac:dyDescent="0.25">
      <c r="A2" s="5" t="s">
        <v>8</v>
      </c>
      <c r="B2" s="5" t="s">
        <v>165</v>
      </c>
      <c r="C2" s="5" t="s">
        <v>150</v>
      </c>
      <c r="D2" s="5" t="s">
        <v>0</v>
      </c>
      <c r="E2" s="6">
        <v>40</v>
      </c>
      <c r="F2" s="6">
        <v>0</v>
      </c>
      <c r="G2" s="6">
        <v>0</v>
      </c>
      <c r="H2" s="7">
        <f>SUM(E2:G2)</f>
        <v>40</v>
      </c>
      <c r="I2" s="15">
        <f t="shared" ref="I2:I10" si="0">E2/960</f>
        <v>4.1666666666666664E-2</v>
      </c>
      <c r="J2" s="15">
        <f t="shared" ref="J2:J34" si="1">(H2/(K2/4))</f>
        <v>0.21052631578947367</v>
      </c>
      <c r="K2" s="5">
        <v>760</v>
      </c>
      <c r="L2" s="53">
        <f>K2/3</f>
        <v>253.33333333333334</v>
      </c>
      <c r="M2" s="86">
        <v>1920</v>
      </c>
      <c r="N2" s="89">
        <v>0</v>
      </c>
      <c r="O2" s="92">
        <f>(VALUE(M2)+VALUE(N2)+VALUE(H2))/L2</f>
        <v>7.7368421052631575</v>
      </c>
      <c r="P2" s="82"/>
    </row>
    <row r="3" spans="1:20" x14ac:dyDescent="0.25">
      <c r="A3" s="74" t="s">
        <v>9</v>
      </c>
      <c r="B3" s="5" t="s">
        <v>165</v>
      </c>
      <c r="C3" s="5" t="s">
        <v>150</v>
      </c>
      <c r="D3" s="5" t="s">
        <v>76</v>
      </c>
      <c r="E3" s="6">
        <v>8720</v>
      </c>
      <c r="F3" s="6">
        <v>0</v>
      </c>
      <c r="G3" s="6">
        <v>0</v>
      </c>
      <c r="H3" s="7">
        <f t="shared" ref="H3:H10" si="2">SUM(E3:G3)</f>
        <v>8720</v>
      </c>
      <c r="I3" s="15">
        <f t="shared" si="0"/>
        <v>9.0833333333333339</v>
      </c>
      <c r="J3" s="15">
        <f t="shared" si="1"/>
        <v>1.7114818449460256</v>
      </c>
      <c r="K3" s="5">
        <v>20380</v>
      </c>
      <c r="L3" s="53">
        <f t="shared" ref="L3:L54" si="3">K3/3</f>
        <v>6793.333333333333</v>
      </c>
      <c r="M3" s="87">
        <v>3840</v>
      </c>
      <c r="N3" s="90">
        <v>6720</v>
      </c>
      <c r="O3" s="92">
        <f t="shared" ref="O3:O54" si="4">(VALUE(M3)+VALUE(N3)+VALUE(H3))/L3</f>
        <v>2.8380765456329735</v>
      </c>
      <c r="P3" s="82"/>
      <c r="Q3" s="55" t="s">
        <v>170</v>
      </c>
      <c r="R3" s="56" t="s">
        <v>69</v>
      </c>
      <c r="S3" s="56" t="s">
        <v>70</v>
      </c>
      <c r="T3" s="57"/>
    </row>
    <row r="4" spans="1:20" x14ac:dyDescent="0.25">
      <c r="A4" s="5" t="s">
        <v>10</v>
      </c>
      <c r="B4" s="5" t="s">
        <v>165</v>
      </c>
      <c r="C4" s="5" t="s">
        <v>150</v>
      </c>
      <c r="D4" s="5" t="s">
        <v>1</v>
      </c>
      <c r="E4" s="6">
        <v>820</v>
      </c>
      <c r="F4" s="6">
        <v>0</v>
      </c>
      <c r="G4" s="6">
        <v>0</v>
      </c>
      <c r="H4" s="7">
        <f t="shared" si="2"/>
        <v>820</v>
      </c>
      <c r="I4" s="15">
        <f t="shared" si="0"/>
        <v>0.85416666666666663</v>
      </c>
      <c r="J4" s="15">
        <f t="shared" si="1"/>
        <v>0.75229357798165142</v>
      </c>
      <c r="K4" s="5">
        <v>4360</v>
      </c>
      <c r="L4" s="53">
        <f t="shared" si="3"/>
        <v>1453.3333333333333</v>
      </c>
      <c r="M4" s="87">
        <v>960</v>
      </c>
      <c r="N4" s="90">
        <v>960</v>
      </c>
      <c r="O4" s="92">
        <f t="shared" si="4"/>
        <v>1.8853211009174313</v>
      </c>
      <c r="P4" s="82"/>
      <c r="Q4" s="52" t="s">
        <v>68</v>
      </c>
      <c r="R4" s="84">
        <f>SUM(E2:E9)/960</f>
        <v>19.623958333333334</v>
      </c>
      <c r="S4" s="76">
        <v>39</v>
      </c>
      <c r="T4" s="54">
        <f>S4-R4</f>
        <v>19.376041666666666</v>
      </c>
    </row>
    <row r="5" spans="1:20" x14ac:dyDescent="0.25">
      <c r="A5" s="5" t="s">
        <v>11</v>
      </c>
      <c r="B5" s="5" t="s">
        <v>165</v>
      </c>
      <c r="C5" s="5" t="s">
        <v>150</v>
      </c>
      <c r="D5" s="5" t="s">
        <v>75</v>
      </c>
      <c r="E5" s="6">
        <v>9220</v>
      </c>
      <c r="F5" s="6">
        <v>0</v>
      </c>
      <c r="G5" s="6">
        <v>0</v>
      </c>
      <c r="H5" s="7">
        <f t="shared" si="2"/>
        <v>9220</v>
      </c>
      <c r="I5" s="15">
        <f t="shared" si="0"/>
        <v>9.6041666666666661</v>
      </c>
      <c r="J5" s="15">
        <f t="shared" si="1"/>
        <v>1.6538116591928251</v>
      </c>
      <c r="K5" s="5">
        <v>22300</v>
      </c>
      <c r="L5" s="53">
        <f t="shared" si="3"/>
        <v>7433.333333333333</v>
      </c>
      <c r="M5" s="87">
        <v>3840</v>
      </c>
      <c r="N5" s="90">
        <v>7680</v>
      </c>
      <c r="O5" s="92">
        <f t="shared" si="4"/>
        <v>2.790134529147982</v>
      </c>
      <c r="P5" s="82"/>
      <c r="Q5" s="52" t="s">
        <v>71</v>
      </c>
      <c r="R5" s="85">
        <f>SUM(E11:E12)/1375</f>
        <v>5.7418181818181822</v>
      </c>
      <c r="S5" s="76">
        <v>20</v>
      </c>
      <c r="T5" s="54">
        <f>S5-R5</f>
        <v>14.258181818181818</v>
      </c>
    </row>
    <row r="6" spans="1:20" x14ac:dyDescent="0.25">
      <c r="A6" s="5" t="s">
        <v>12</v>
      </c>
      <c r="B6" s="5" t="s">
        <v>165</v>
      </c>
      <c r="C6" s="5" t="s">
        <v>150</v>
      </c>
      <c r="D6" s="5" t="s">
        <v>2</v>
      </c>
      <c r="E6" s="6">
        <v>20</v>
      </c>
      <c r="F6" s="6">
        <v>0</v>
      </c>
      <c r="G6" s="6">
        <v>0</v>
      </c>
      <c r="H6" s="7">
        <f t="shared" si="2"/>
        <v>20</v>
      </c>
      <c r="I6" s="15">
        <f t="shared" si="0"/>
        <v>2.0833333333333332E-2</v>
      </c>
      <c r="J6" s="15">
        <f t="shared" si="1"/>
        <v>1.7937219730941704E-2</v>
      </c>
      <c r="K6" s="5">
        <v>4460</v>
      </c>
      <c r="L6" s="53">
        <f t="shared" si="3"/>
        <v>1486.6666666666667</v>
      </c>
      <c r="M6" s="87">
        <v>0</v>
      </c>
      <c r="N6" s="90">
        <v>1920</v>
      </c>
      <c r="O6" s="92">
        <f t="shared" si="4"/>
        <v>1.304932735426009</v>
      </c>
      <c r="P6" s="82"/>
      <c r="Q6" s="52" t="s">
        <v>72</v>
      </c>
      <c r="R6" s="84">
        <f>SUM(E13:E18)/750</f>
        <v>14.201333333333332</v>
      </c>
      <c r="S6" s="76">
        <v>30</v>
      </c>
      <c r="T6" s="54">
        <f>S6-R6</f>
        <v>15.798666666666668</v>
      </c>
    </row>
    <row r="7" spans="1:20" x14ac:dyDescent="0.25">
      <c r="A7" s="5" t="s">
        <v>13</v>
      </c>
      <c r="B7" s="5" t="s">
        <v>165</v>
      </c>
      <c r="C7" s="5" t="s">
        <v>150</v>
      </c>
      <c r="D7" s="5" t="s">
        <v>77</v>
      </c>
      <c r="E7" s="6">
        <v>19</v>
      </c>
      <c r="F7" s="6">
        <v>0</v>
      </c>
      <c r="G7" s="6">
        <v>0</v>
      </c>
      <c r="H7" s="7">
        <f t="shared" si="2"/>
        <v>19</v>
      </c>
      <c r="I7" s="15">
        <f t="shared" si="0"/>
        <v>1.9791666666666666E-2</v>
      </c>
      <c r="J7" s="15">
        <f t="shared" si="1"/>
        <v>1.5019762845849802E-2</v>
      </c>
      <c r="K7" s="5">
        <v>5060</v>
      </c>
      <c r="L7" s="53">
        <f t="shared" si="3"/>
        <v>1686.6666666666667</v>
      </c>
      <c r="M7" s="87">
        <v>0</v>
      </c>
      <c r="N7" s="90">
        <v>0</v>
      </c>
      <c r="O7" s="92">
        <f t="shared" si="4"/>
        <v>1.1264822134387351E-2</v>
      </c>
      <c r="P7" s="82"/>
      <c r="Q7" s="58" t="s">
        <v>73</v>
      </c>
      <c r="R7" s="59">
        <f>SUM(E22:E32,E33:E50)/600</f>
        <v>28.366666666666667</v>
      </c>
      <c r="S7" s="60">
        <v>15</v>
      </c>
      <c r="T7" s="61">
        <f>S7-R7</f>
        <v>-13.366666666666667</v>
      </c>
    </row>
    <row r="8" spans="1:20" x14ac:dyDescent="0.25">
      <c r="A8" s="5" t="s">
        <v>14</v>
      </c>
      <c r="B8" s="5" t="s">
        <v>165</v>
      </c>
      <c r="C8" s="5" t="s">
        <v>150</v>
      </c>
      <c r="D8" s="5" t="s">
        <v>3</v>
      </c>
      <c r="E8" s="6">
        <v>0</v>
      </c>
      <c r="F8" s="6">
        <v>0</v>
      </c>
      <c r="G8" s="6">
        <v>0</v>
      </c>
      <c r="H8" s="7">
        <f t="shared" si="2"/>
        <v>0</v>
      </c>
      <c r="I8" s="15">
        <f t="shared" si="0"/>
        <v>0</v>
      </c>
      <c r="J8" s="15">
        <f t="shared" si="1"/>
        <v>0</v>
      </c>
      <c r="K8" s="5">
        <v>7860</v>
      </c>
      <c r="L8" s="53">
        <f t="shared" si="3"/>
        <v>2620</v>
      </c>
      <c r="M8" s="87">
        <v>5760</v>
      </c>
      <c r="N8" s="90">
        <v>3840</v>
      </c>
      <c r="O8" s="92">
        <f t="shared" si="4"/>
        <v>3.66412213740458</v>
      </c>
      <c r="P8" s="82"/>
    </row>
    <row r="9" spans="1:20" x14ac:dyDescent="0.25">
      <c r="A9" s="5" t="s">
        <v>15</v>
      </c>
      <c r="B9" s="5" t="s">
        <v>165</v>
      </c>
      <c r="C9" s="5" t="s">
        <v>150</v>
      </c>
      <c r="D9" s="5" t="s">
        <v>4</v>
      </c>
      <c r="E9" s="6">
        <v>0</v>
      </c>
      <c r="F9" s="6">
        <v>0</v>
      </c>
      <c r="G9" s="6">
        <v>0</v>
      </c>
      <c r="H9" s="7">
        <f t="shared" si="2"/>
        <v>0</v>
      </c>
      <c r="I9" s="15">
        <f t="shared" si="0"/>
        <v>0</v>
      </c>
      <c r="J9" s="15">
        <f t="shared" si="1"/>
        <v>0</v>
      </c>
      <c r="K9" s="5">
        <v>25</v>
      </c>
      <c r="L9" s="53">
        <f t="shared" si="3"/>
        <v>8.3333333333333339</v>
      </c>
      <c r="M9" s="87">
        <v>2880</v>
      </c>
      <c r="N9" s="90">
        <v>0</v>
      </c>
      <c r="O9" s="92">
        <f t="shared" si="4"/>
        <v>345.59999999999997</v>
      </c>
      <c r="P9" s="82"/>
    </row>
    <row r="10" spans="1:20" x14ac:dyDescent="0.25">
      <c r="A10" s="5" t="s">
        <v>180</v>
      </c>
      <c r="B10" s="5" t="s">
        <v>165</v>
      </c>
      <c r="C10" s="5" t="s">
        <v>150</v>
      </c>
      <c r="D10" s="5" t="s">
        <v>179</v>
      </c>
      <c r="E10" s="6">
        <v>0</v>
      </c>
      <c r="F10" s="6">
        <v>0</v>
      </c>
      <c r="G10" s="6">
        <v>0</v>
      </c>
      <c r="H10" s="7">
        <f t="shared" si="2"/>
        <v>0</v>
      </c>
      <c r="I10" s="15">
        <f t="shared" si="0"/>
        <v>0</v>
      </c>
      <c r="J10" s="15">
        <f>(H10/(K10/4))</f>
        <v>0</v>
      </c>
      <c r="K10" s="5">
        <v>300</v>
      </c>
      <c r="L10" s="53">
        <f t="shared" ref="L10" si="5">K10/3</f>
        <v>100</v>
      </c>
      <c r="M10" s="87">
        <v>0</v>
      </c>
      <c r="N10" s="90">
        <v>1920</v>
      </c>
      <c r="O10" s="92">
        <f>(VALUE(M10)+VALUE(N10)+VALUE(H10))/L10</f>
        <v>19.2</v>
      </c>
      <c r="P10" s="82"/>
    </row>
    <row r="11" spans="1:20" x14ac:dyDescent="0.25">
      <c r="A11" s="8" t="s">
        <v>16</v>
      </c>
      <c r="B11" s="8" t="s">
        <v>166</v>
      </c>
      <c r="C11" s="8" t="s">
        <v>151</v>
      </c>
      <c r="D11" s="8" t="s">
        <v>5</v>
      </c>
      <c r="E11" s="9">
        <v>1795</v>
      </c>
      <c r="F11" s="9">
        <v>13750</v>
      </c>
      <c r="G11" s="9">
        <v>0</v>
      </c>
      <c r="H11" s="10">
        <f>SUM(E11:G11)</f>
        <v>15545</v>
      </c>
      <c r="I11" s="16">
        <f>E11/1375</f>
        <v>1.3054545454545454</v>
      </c>
      <c r="J11" s="16">
        <f t="shared" si="1"/>
        <v>1.2174253548702887</v>
      </c>
      <c r="K11" s="8">
        <v>51075</v>
      </c>
      <c r="L11" s="69">
        <f t="shared" si="3"/>
        <v>17025</v>
      </c>
      <c r="M11" s="80">
        <v>0</v>
      </c>
      <c r="N11" s="90">
        <v>44000</v>
      </c>
      <c r="O11" s="92">
        <f t="shared" si="4"/>
        <v>3.4975036710719531</v>
      </c>
      <c r="P11" s="82"/>
    </row>
    <row r="12" spans="1:20" x14ac:dyDescent="0.25">
      <c r="A12" s="8" t="s">
        <v>17</v>
      </c>
      <c r="B12" s="8" t="s">
        <v>166</v>
      </c>
      <c r="C12" s="8" t="s">
        <v>151</v>
      </c>
      <c r="D12" s="8" t="s">
        <v>6</v>
      </c>
      <c r="E12" s="9">
        <v>6100</v>
      </c>
      <c r="F12" s="9">
        <v>1200</v>
      </c>
      <c r="G12" s="9">
        <v>36500</v>
      </c>
      <c r="H12" s="10">
        <f>SUM(E12:G12)</f>
        <v>43800</v>
      </c>
      <c r="I12" s="16">
        <f>E12/1500</f>
        <v>4.0666666666666664</v>
      </c>
      <c r="J12" s="16">
        <f t="shared" si="1"/>
        <v>2.2519280205655527</v>
      </c>
      <c r="K12" s="8">
        <v>77800</v>
      </c>
      <c r="L12" s="69">
        <f t="shared" si="3"/>
        <v>25933.333333333332</v>
      </c>
      <c r="M12" s="87">
        <v>54000</v>
      </c>
      <c r="N12" s="90">
        <v>0</v>
      </c>
      <c r="O12" s="92">
        <f t="shared" si="4"/>
        <v>3.7712082262210798</v>
      </c>
      <c r="P12" s="82"/>
    </row>
    <row r="13" spans="1:20" x14ac:dyDescent="0.25">
      <c r="A13" s="11" t="s">
        <v>18</v>
      </c>
      <c r="B13" s="11" t="s">
        <v>167</v>
      </c>
      <c r="C13" s="11" t="s">
        <v>152</v>
      </c>
      <c r="D13" s="11" t="s">
        <v>7</v>
      </c>
      <c r="E13" s="12">
        <v>6101</v>
      </c>
      <c r="F13" s="12">
        <v>0</v>
      </c>
      <c r="G13" s="12">
        <v>22650</v>
      </c>
      <c r="H13" s="13">
        <f>SUM(E13:G13)</f>
        <v>28751</v>
      </c>
      <c r="I13" s="17">
        <f>E13/900</f>
        <v>6.778888888888889</v>
      </c>
      <c r="J13" s="17">
        <f t="shared" si="1"/>
        <v>17.037629629629631</v>
      </c>
      <c r="K13" s="11">
        <v>6750</v>
      </c>
      <c r="L13" s="70">
        <f t="shared" si="3"/>
        <v>2250</v>
      </c>
      <c r="M13" s="87">
        <v>4500</v>
      </c>
      <c r="N13" s="90">
        <v>0</v>
      </c>
      <c r="O13" s="92">
        <f t="shared" si="4"/>
        <v>14.778222222222222</v>
      </c>
      <c r="P13" s="82"/>
    </row>
    <row r="14" spans="1:20" x14ac:dyDescent="0.25">
      <c r="A14" s="11" t="s">
        <v>19</v>
      </c>
      <c r="B14" s="11" t="s">
        <v>167</v>
      </c>
      <c r="C14" s="11" t="s">
        <v>152</v>
      </c>
      <c r="D14" s="11" t="s">
        <v>131</v>
      </c>
      <c r="E14" s="12">
        <v>4000</v>
      </c>
      <c r="F14" s="12">
        <v>11900</v>
      </c>
      <c r="G14" s="12">
        <v>0</v>
      </c>
      <c r="H14" s="13">
        <f t="shared" ref="H14:H18" si="6">SUM(E14:G14)</f>
        <v>15900</v>
      </c>
      <c r="I14" s="17">
        <f>E14/750</f>
        <v>5.333333333333333</v>
      </c>
      <c r="J14" s="17">
        <f t="shared" si="1"/>
        <v>12.114285714285714</v>
      </c>
      <c r="K14" s="11">
        <v>5250</v>
      </c>
      <c r="L14" s="70">
        <f t="shared" si="3"/>
        <v>1750</v>
      </c>
      <c r="M14" s="87">
        <v>0</v>
      </c>
      <c r="N14" s="90">
        <v>0</v>
      </c>
      <c r="O14" s="92">
        <f t="shared" si="4"/>
        <v>9.0857142857142854</v>
      </c>
      <c r="P14" s="82"/>
    </row>
    <row r="15" spans="1:20" x14ac:dyDescent="0.25">
      <c r="A15" s="11" t="s">
        <v>87</v>
      </c>
      <c r="B15" s="11" t="s">
        <v>167</v>
      </c>
      <c r="C15" s="11" t="s">
        <v>152</v>
      </c>
      <c r="D15" s="11" t="s">
        <v>121</v>
      </c>
      <c r="E15" s="12">
        <v>0</v>
      </c>
      <c r="F15" s="12">
        <v>0</v>
      </c>
      <c r="G15" s="12">
        <v>500</v>
      </c>
      <c r="H15" s="13">
        <f t="shared" si="6"/>
        <v>500</v>
      </c>
      <c r="I15" s="17">
        <f t="shared" ref="I15:I21" si="7">E15/800</f>
        <v>0</v>
      </c>
      <c r="J15" s="17">
        <f t="shared" si="1"/>
        <v>16</v>
      </c>
      <c r="K15" s="11">
        <v>125</v>
      </c>
      <c r="L15" s="70">
        <f t="shared" si="3"/>
        <v>41.666666666666664</v>
      </c>
      <c r="M15" s="87">
        <v>1800</v>
      </c>
      <c r="N15" s="90">
        <v>0</v>
      </c>
      <c r="O15" s="92">
        <f t="shared" si="4"/>
        <v>55.2</v>
      </c>
      <c r="P15" s="82"/>
    </row>
    <row r="16" spans="1:20" x14ac:dyDescent="0.25">
      <c r="A16" s="11" t="s">
        <v>91</v>
      </c>
      <c r="B16" s="11" t="s">
        <v>167</v>
      </c>
      <c r="C16" s="11" t="s">
        <v>152</v>
      </c>
      <c r="D16" s="11" t="s">
        <v>122</v>
      </c>
      <c r="E16" s="12">
        <v>0</v>
      </c>
      <c r="F16" s="12">
        <v>0</v>
      </c>
      <c r="G16" s="12">
        <v>0</v>
      </c>
      <c r="H16" s="13">
        <f t="shared" si="6"/>
        <v>0</v>
      </c>
      <c r="I16" s="17">
        <f t="shared" si="7"/>
        <v>0</v>
      </c>
      <c r="J16" s="17">
        <f t="shared" si="1"/>
        <v>0</v>
      </c>
      <c r="K16" s="11">
        <v>100</v>
      </c>
      <c r="L16" s="70">
        <f t="shared" si="3"/>
        <v>33.333333333333336</v>
      </c>
      <c r="M16" s="87">
        <v>5250</v>
      </c>
      <c r="N16" s="90">
        <v>0</v>
      </c>
      <c r="O16" s="92">
        <f t="shared" si="4"/>
        <v>157.5</v>
      </c>
      <c r="P16" s="82"/>
    </row>
    <row r="17" spans="1:16" x14ac:dyDescent="0.25">
      <c r="A17" s="11" t="s">
        <v>97</v>
      </c>
      <c r="B17" s="11" t="s">
        <v>167</v>
      </c>
      <c r="C17" s="11" t="s">
        <v>152</v>
      </c>
      <c r="D17" s="11" t="s">
        <v>123</v>
      </c>
      <c r="E17" s="12">
        <v>300</v>
      </c>
      <c r="F17" s="12">
        <v>0</v>
      </c>
      <c r="G17" s="12">
        <v>425</v>
      </c>
      <c r="H17" s="13">
        <f t="shared" si="6"/>
        <v>725</v>
      </c>
      <c r="I17" s="17">
        <f t="shared" si="7"/>
        <v>0.375</v>
      </c>
      <c r="J17" s="17">
        <f t="shared" si="1"/>
        <v>116</v>
      </c>
      <c r="K17" s="11">
        <v>25</v>
      </c>
      <c r="L17" s="70">
        <f t="shared" si="3"/>
        <v>8.3333333333333339</v>
      </c>
      <c r="M17" s="87">
        <v>0</v>
      </c>
      <c r="N17" s="90">
        <v>0</v>
      </c>
      <c r="O17" s="92">
        <f t="shared" si="4"/>
        <v>87</v>
      </c>
      <c r="P17" s="82"/>
    </row>
    <row r="18" spans="1:16" x14ac:dyDescent="0.25">
      <c r="A18" s="11" t="s">
        <v>94</v>
      </c>
      <c r="B18" s="11" t="s">
        <v>167</v>
      </c>
      <c r="C18" s="11" t="s">
        <v>152</v>
      </c>
      <c r="D18" s="11" t="s">
        <v>124</v>
      </c>
      <c r="E18" s="12">
        <v>250</v>
      </c>
      <c r="F18" s="12">
        <v>0</v>
      </c>
      <c r="G18" s="12">
        <v>300</v>
      </c>
      <c r="H18" s="13">
        <f t="shared" si="6"/>
        <v>550</v>
      </c>
      <c r="I18" s="17">
        <f t="shared" si="7"/>
        <v>0.3125</v>
      </c>
      <c r="J18" s="17">
        <f t="shared" si="1"/>
        <v>88</v>
      </c>
      <c r="K18" s="11">
        <v>25</v>
      </c>
      <c r="L18" s="70">
        <f t="shared" si="3"/>
        <v>8.3333333333333339</v>
      </c>
      <c r="M18" s="87">
        <v>1200</v>
      </c>
      <c r="N18" s="90">
        <v>0</v>
      </c>
      <c r="O18" s="92">
        <f t="shared" si="4"/>
        <v>209.99999999999997</v>
      </c>
      <c r="P18" s="82"/>
    </row>
    <row r="19" spans="1:16" x14ac:dyDescent="0.25">
      <c r="A19" s="27" t="s">
        <v>128</v>
      </c>
      <c r="B19" s="27" t="s">
        <v>168</v>
      </c>
      <c r="C19" s="27" t="s">
        <v>153</v>
      </c>
      <c r="D19" s="27" t="s">
        <v>125</v>
      </c>
      <c r="E19" s="28">
        <v>0</v>
      </c>
      <c r="F19" s="28">
        <v>825</v>
      </c>
      <c r="G19" s="28">
        <v>0</v>
      </c>
      <c r="H19" s="42">
        <f>SUM(E19:G19)</f>
        <v>825</v>
      </c>
      <c r="I19" s="29">
        <f t="shared" si="7"/>
        <v>0</v>
      </c>
      <c r="J19" s="29">
        <f t="shared" si="1"/>
        <v>0.6875</v>
      </c>
      <c r="K19" s="27">
        <v>4800</v>
      </c>
      <c r="L19" s="73">
        <f t="shared" si="3"/>
        <v>1600</v>
      </c>
      <c r="M19" s="87">
        <v>3000</v>
      </c>
      <c r="N19" s="90">
        <v>0</v>
      </c>
      <c r="O19" s="92">
        <f t="shared" si="4"/>
        <v>2.390625</v>
      </c>
      <c r="P19" s="82"/>
    </row>
    <row r="20" spans="1:16" x14ac:dyDescent="0.25">
      <c r="A20" s="27" t="s">
        <v>129</v>
      </c>
      <c r="B20" s="27" t="s">
        <v>168</v>
      </c>
      <c r="C20" s="27" t="s">
        <v>153</v>
      </c>
      <c r="D20" s="27" t="s">
        <v>126</v>
      </c>
      <c r="E20" s="28">
        <v>0</v>
      </c>
      <c r="F20" s="28">
        <v>0</v>
      </c>
      <c r="G20" s="28">
        <v>0</v>
      </c>
      <c r="H20" s="42">
        <f t="shared" ref="H20:H21" si="8">SUM(E20:G20)</f>
        <v>0</v>
      </c>
      <c r="I20" s="29">
        <f t="shared" si="7"/>
        <v>0</v>
      </c>
      <c r="J20" s="29">
        <f t="shared" si="1"/>
        <v>0</v>
      </c>
      <c r="K20" s="27">
        <v>25</v>
      </c>
      <c r="L20" s="73">
        <f t="shared" si="3"/>
        <v>8.3333333333333339</v>
      </c>
      <c r="M20" s="87">
        <v>6750</v>
      </c>
      <c r="N20" s="90">
        <v>0</v>
      </c>
      <c r="O20" s="92">
        <f t="shared" si="4"/>
        <v>809.99999999999989</v>
      </c>
      <c r="P20" s="82"/>
    </row>
    <row r="21" spans="1:16" x14ac:dyDescent="0.25">
      <c r="A21" s="27" t="s">
        <v>130</v>
      </c>
      <c r="B21" s="27" t="s">
        <v>168</v>
      </c>
      <c r="C21" s="27" t="s">
        <v>153</v>
      </c>
      <c r="D21" s="27" t="s">
        <v>127</v>
      </c>
      <c r="E21" s="28">
        <v>0</v>
      </c>
      <c r="F21" s="28">
        <v>10375</v>
      </c>
      <c r="G21" s="28">
        <v>0</v>
      </c>
      <c r="H21" s="42">
        <f t="shared" si="8"/>
        <v>10375</v>
      </c>
      <c r="I21" s="29">
        <f t="shared" si="7"/>
        <v>0</v>
      </c>
      <c r="J21" s="29">
        <f t="shared" si="1"/>
        <v>1660</v>
      </c>
      <c r="K21" s="27">
        <v>25</v>
      </c>
      <c r="L21" s="73">
        <f t="shared" si="3"/>
        <v>8.3333333333333339</v>
      </c>
      <c r="M21" s="87">
        <v>0</v>
      </c>
      <c r="N21" s="90">
        <v>0</v>
      </c>
      <c r="O21" s="92">
        <f t="shared" si="4"/>
        <v>1245</v>
      </c>
      <c r="P21" s="82"/>
    </row>
    <row r="22" spans="1:16" x14ac:dyDescent="0.25">
      <c r="A22" s="14" t="s">
        <v>31</v>
      </c>
      <c r="B22" s="14" t="s">
        <v>169</v>
      </c>
      <c r="C22" s="14" t="s">
        <v>154</v>
      </c>
      <c r="D22" s="14" t="s">
        <v>25</v>
      </c>
      <c r="E22" s="14">
        <v>0</v>
      </c>
      <c r="F22" s="14">
        <v>2325</v>
      </c>
      <c r="G22" s="14">
        <v>0</v>
      </c>
      <c r="H22" s="43">
        <f>SUM(E22:G22)</f>
        <v>2325</v>
      </c>
      <c r="I22" s="18">
        <f t="shared" ref="I22:I54" si="9">E22/600</f>
        <v>0</v>
      </c>
      <c r="J22" s="18">
        <f t="shared" si="1"/>
        <v>4.6500000000000004</v>
      </c>
      <c r="K22" s="14">
        <v>2000</v>
      </c>
      <c r="L22" s="72">
        <f t="shared" si="3"/>
        <v>666.66666666666663</v>
      </c>
      <c r="M22" s="87">
        <v>8000</v>
      </c>
      <c r="N22" s="90">
        <v>0</v>
      </c>
      <c r="O22" s="92">
        <f t="shared" si="4"/>
        <v>15.487500000000001</v>
      </c>
      <c r="P22" s="82"/>
    </row>
    <row r="23" spans="1:16" x14ac:dyDescent="0.25">
      <c r="A23" s="14" t="s">
        <v>32</v>
      </c>
      <c r="B23" s="14" t="s">
        <v>169</v>
      </c>
      <c r="C23" s="14" t="s">
        <v>154</v>
      </c>
      <c r="D23" s="14" t="s">
        <v>26</v>
      </c>
      <c r="E23" s="14">
        <v>0</v>
      </c>
      <c r="F23" s="14">
        <v>0</v>
      </c>
      <c r="G23" s="14">
        <v>0</v>
      </c>
      <c r="H23" s="43">
        <f t="shared" ref="H23:H50" si="10">SUM(E23:G23)</f>
        <v>0</v>
      </c>
      <c r="I23" s="18">
        <f t="shared" si="9"/>
        <v>0</v>
      </c>
      <c r="J23" s="18">
        <f t="shared" si="1"/>
        <v>0</v>
      </c>
      <c r="K23" s="14">
        <v>7350</v>
      </c>
      <c r="L23" s="72">
        <f t="shared" si="3"/>
        <v>2450</v>
      </c>
      <c r="M23" s="87">
        <v>16000</v>
      </c>
      <c r="N23" s="90">
        <v>0</v>
      </c>
      <c r="O23" s="92">
        <f t="shared" si="4"/>
        <v>6.5306122448979593</v>
      </c>
      <c r="P23" s="82"/>
    </row>
    <row r="24" spans="1:16" x14ac:dyDescent="0.25">
      <c r="A24" s="14" t="s">
        <v>38</v>
      </c>
      <c r="B24" s="14" t="s">
        <v>169</v>
      </c>
      <c r="C24" s="14" t="s">
        <v>155</v>
      </c>
      <c r="D24" s="14" t="s">
        <v>27</v>
      </c>
      <c r="E24" s="14">
        <v>225</v>
      </c>
      <c r="F24" s="14">
        <v>6325</v>
      </c>
      <c r="G24" s="14">
        <v>0</v>
      </c>
      <c r="H24" s="43">
        <f t="shared" si="10"/>
        <v>6550</v>
      </c>
      <c r="I24" s="18">
        <f t="shared" si="9"/>
        <v>0.375</v>
      </c>
      <c r="J24" s="18">
        <f t="shared" si="1"/>
        <v>11.148936170212766</v>
      </c>
      <c r="K24" s="14">
        <v>2350</v>
      </c>
      <c r="L24" s="72">
        <f t="shared" si="3"/>
        <v>783.33333333333337</v>
      </c>
      <c r="M24" s="87">
        <v>0</v>
      </c>
      <c r="N24" s="90">
        <v>0</v>
      </c>
      <c r="O24" s="92">
        <f t="shared" si="4"/>
        <v>8.3617021276595747</v>
      </c>
      <c r="P24" s="82"/>
    </row>
    <row r="25" spans="1:16" x14ac:dyDescent="0.25">
      <c r="A25" s="14" t="s">
        <v>33</v>
      </c>
      <c r="B25" s="14" t="s">
        <v>169</v>
      </c>
      <c r="C25" s="14" t="s">
        <v>155</v>
      </c>
      <c r="D25" s="14" t="s">
        <v>28</v>
      </c>
      <c r="E25" s="14">
        <v>3225</v>
      </c>
      <c r="F25" s="14">
        <v>8075</v>
      </c>
      <c r="G25" s="14">
        <v>0</v>
      </c>
      <c r="H25" s="43">
        <f t="shared" si="10"/>
        <v>11300</v>
      </c>
      <c r="I25" s="18">
        <f t="shared" si="9"/>
        <v>5.375</v>
      </c>
      <c r="J25" s="18">
        <f t="shared" si="1"/>
        <v>361.6</v>
      </c>
      <c r="K25" s="14">
        <v>125</v>
      </c>
      <c r="L25" s="72">
        <f t="shared" si="3"/>
        <v>41.666666666666664</v>
      </c>
      <c r="M25" s="87">
        <v>0</v>
      </c>
      <c r="N25" s="90">
        <v>0</v>
      </c>
      <c r="O25" s="92">
        <f t="shared" si="4"/>
        <v>271.2</v>
      </c>
      <c r="P25" s="82"/>
    </row>
    <row r="26" spans="1:16" x14ac:dyDescent="0.25">
      <c r="A26" s="14" t="s">
        <v>35</v>
      </c>
      <c r="B26" s="14" t="s">
        <v>169</v>
      </c>
      <c r="C26" s="14" t="s">
        <v>155</v>
      </c>
      <c r="D26" s="14" t="s">
        <v>79</v>
      </c>
      <c r="E26" s="14">
        <v>0</v>
      </c>
      <c r="F26" s="14">
        <v>6000</v>
      </c>
      <c r="G26" s="14">
        <v>0</v>
      </c>
      <c r="H26" s="43">
        <f t="shared" si="10"/>
        <v>6000</v>
      </c>
      <c r="I26" s="18">
        <f t="shared" si="9"/>
        <v>0</v>
      </c>
      <c r="J26" s="18">
        <f t="shared" si="1"/>
        <v>4</v>
      </c>
      <c r="K26" s="14">
        <v>6000</v>
      </c>
      <c r="L26" s="72">
        <f t="shared" si="3"/>
        <v>2000</v>
      </c>
      <c r="M26" s="87">
        <v>0</v>
      </c>
      <c r="N26" s="90">
        <v>0</v>
      </c>
      <c r="O26" s="92">
        <f t="shared" si="4"/>
        <v>3</v>
      </c>
      <c r="P26" s="82"/>
    </row>
    <row r="27" spans="1:16" x14ac:dyDescent="0.25">
      <c r="A27" s="14" t="s">
        <v>34</v>
      </c>
      <c r="B27" s="14" t="s">
        <v>169</v>
      </c>
      <c r="C27" s="44" t="s">
        <v>157</v>
      </c>
      <c r="D27" s="14" t="s">
        <v>29</v>
      </c>
      <c r="E27" s="14">
        <v>175</v>
      </c>
      <c r="F27" s="14">
        <v>2400</v>
      </c>
      <c r="G27" s="14">
        <v>0</v>
      </c>
      <c r="H27" s="43">
        <f t="shared" si="10"/>
        <v>2575</v>
      </c>
      <c r="I27" s="18">
        <f t="shared" si="9"/>
        <v>0.29166666666666669</v>
      </c>
      <c r="J27" s="18">
        <f t="shared" si="1"/>
        <v>1.6031128404669261</v>
      </c>
      <c r="K27" s="14">
        <v>6425</v>
      </c>
      <c r="L27" s="72">
        <f t="shared" si="3"/>
        <v>2141.6666666666665</v>
      </c>
      <c r="M27" s="87">
        <v>0</v>
      </c>
      <c r="N27" s="90">
        <v>0</v>
      </c>
      <c r="O27" s="92">
        <f t="shared" si="4"/>
        <v>1.2023346303501947</v>
      </c>
      <c r="P27" s="82"/>
    </row>
    <row r="28" spans="1:16" x14ac:dyDescent="0.25">
      <c r="A28" s="14" t="s">
        <v>39</v>
      </c>
      <c r="B28" s="14" t="s">
        <v>169</v>
      </c>
      <c r="C28" s="44" t="s">
        <v>157</v>
      </c>
      <c r="D28" s="14" t="s">
        <v>78</v>
      </c>
      <c r="E28" s="14">
        <v>275</v>
      </c>
      <c r="F28" s="14">
        <v>4175</v>
      </c>
      <c r="G28" s="14">
        <v>0</v>
      </c>
      <c r="H28" s="43">
        <f t="shared" si="10"/>
        <v>4450</v>
      </c>
      <c r="I28" s="18">
        <f t="shared" si="9"/>
        <v>0.45833333333333331</v>
      </c>
      <c r="J28" s="18">
        <f t="shared" si="1"/>
        <v>2.2820512820512819</v>
      </c>
      <c r="K28" s="14">
        <v>7800</v>
      </c>
      <c r="L28" s="72">
        <f t="shared" si="3"/>
        <v>2600</v>
      </c>
      <c r="M28" s="87">
        <v>0</v>
      </c>
      <c r="N28" s="90">
        <v>0</v>
      </c>
      <c r="O28" s="92">
        <f t="shared" si="4"/>
        <v>1.7115384615384615</v>
      </c>
      <c r="P28" s="82"/>
    </row>
    <row r="29" spans="1:16" x14ac:dyDescent="0.25">
      <c r="A29" s="14" t="s">
        <v>40</v>
      </c>
      <c r="B29" s="14" t="s">
        <v>169</v>
      </c>
      <c r="C29" s="44" t="s">
        <v>157</v>
      </c>
      <c r="D29" s="14" t="s">
        <v>30</v>
      </c>
      <c r="E29" s="14">
        <v>800</v>
      </c>
      <c r="F29" s="14">
        <v>1400</v>
      </c>
      <c r="G29" s="14">
        <v>0</v>
      </c>
      <c r="H29" s="43">
        <f t="shared" si="10"/>
        <v>2200</v>
      </c>
      <c r="I29" s="18">
        <f t="shared" si="9"/>
        <v>1.3333333333333333</v>
      </c>
      <c r="J29" s="18">
        <f t="shared" si="1"/>
        <v>27.076923076923077</v>
      </c>
      <c r="K29" s="14">
        <v>325</v>
      </c>
      <c r="L29" s="72">
        <f t="shared" si="3"/>
        <v>108.33333333333333</v>
      </c>
      <c r="M29" s="87">
        <v>0</v>
      </c>
      <c r="N29" s="90">
        <v>0</v>
      </c>
      <c r="O29" s="92">
        <f t="shared" si="4"/>
        <v>20.30769230769231</v>
      </c>
      <c r="P29" s="82"/>
    </row>
    <row r="30" spans="1:16" x14ac:dyDescent="0.25">
      <c r="A30" s="14" t="s">
        <v>36</v>
      </c>
      <c r="B30" s="14" t="s">
        <v>169</v>
      </c>
      <c r="C30" s="44" t="s">
        <v>157</v>
      </c>
      <c r="D30" s="14" t="s">
        <v>43</v>
      </c>
      <c r="E30" s="14">
        <v>1075</v>
      </c>
      <c r="F30" s="14">
        <v>8200</v>
      </c>
      <c r="G30" s="14">
        <v>0</v>
      </c>
      <c r="H30" s="43">
        <f t="shared" si="10"/>
        <v>9275</v>
      </c>
      <c r="I30" s="18">
        <f t="shared" si="9"/>
        <v>1.7916666666666667</v>
      </c>
      <c r="J30" s="18">
        <f t="shared" si="1"/>
        <v>247.33333333333334</v>
      </c>
      <c r="K30" s="14">
        <v>150</v>
      </c>
      <c r="L30" s="72">
        <f t="shared" si="3"/>
        <v>50</v>
      </c>
      <c r="M30" s="87">
        <v>0</v>
      </c>
      <c r="N30" s="90">
        <v>0</v>
      </c>
      <c r="O30" s="92">
        <f t="shared" si="4"/>
        <v>185.5</v>
      </c>
      <c r="P30" s="82"/>
    </row>
    <row r="31" spans="1:16" x14ac:dyDescent="0.25">
      <c r="A31" s="14" t="s">
        <v>41</v>
      </c>
      <c r="B31" s="14" t="s">
        <v>169</v>
      </c>
      <c r="C31" s="44" t="s">
        <v>157</v>
      </c>
      <c r="D31" s="14" t="s">
        <v>44</v>
      </c>
      <c r="E31" s="14">
        <v>700</v>
      </c>
      <c r="F31" s="14">
        <v>2400</v>
      </c>
      <c r="G31" s="14">
        <v>0</v>
      </c>
      <c r="H31" s="43">
        <f t="shared" si="10"/>
        <v>3100</v>
      </c>
      <c r="I31" s="18">
        <f t="shared" si="9"/>
        <v>1.1666666666666667</v>
      </c>
      <c r="J31" s="18">
        <f t="shared" si="1"/>
        <v>165.33333333333334</v>
      </c>
      <c r="K31" s="14">
        <v>75</v>
      </c>
      <c r="L31" s="72">
        <f t="shared" si="3"/>
        <v>25</v>
      </c>
      <c r="M31" s="87">
        <v>0</v>
      </c>
      <c r="N31" s="90">
        <v>0</v>
      </c>
      <c r="O31" s="92">
        <f t="shared" si="4"/>
        <v>124</v>
      </c>
      <c r="P31" s="82"/>
    </row>
    <row r="32" spans="1:16" x14ac:dyDescent="0.25">
      <c r="A32" s="14" t="s">
        <v>42</v>
      </c>
      <c r="B32" s="14" t="s">
        <v>169</v>
      </c>
      <c r="C32" s="44" t="s">
        <v>157</v>
      </c>
      <c r="D32" s="14" t="s">
        <v>45</v>
      </c>
      <c r="E32" s="14">
        <v>0</v>
      </c>
      <c r="F32" s="14">
        <v>1600</v>
      </c>
      <c r="G32" s="14">
        <v>0</v>
      </c>
      <c r="H32" s="43">
        <f t="shared" si="10"/>
        <v>1600</v>
      </c>
      <c r="I32" s="18">
        <f t="shared" si="9"/>
        <v>0</v>
      </c>
      <c r="J32" s="18">
        <f t="shared" si="1"/>
        <v>17.066666666666666</v>
      </c>
      <c r="K32" s="14">
        <v>375</v>
      </c>
      <c r="L32" s="72">
        <f t="shared" si="3"/>
        <v>125</v>
      </c>
      <c r="M32" s="87">
        <v>0</v>
      </c>
      <c r="N32" s="90">
        <v>0</v>
      </c>
      <c r="O32" s="92">
        <f t="shared" si="4"/>
        <v>12.8</v>
      </c>
      <c r="P32" s="82"/>
    </row>
    <row r="33" spans="1:17" x14ac:dyDescent="0.25">
      <c r="A33" s="14" t="s">
        <v>51</v>
      </c>
      <c r="B33" s="14" t="s">
        <v>169</v>
      </c>
      <c r="C33" s="14" t="s">
        <v>155</v>
      </c>
      <c r="D33" s="14" t="s">
        <v>50</v>
      </c>
      <c r="E33" s="14">
        <v>550</v>
      </c>
      <c r="F33" s="14">
        <v>3000</v>
      </c>
      <c r="G33" s="14">
        <v>0</v>
      </c>
      <c r="H33" s="43">
        <f t="shared" si="10"/>
        <v>3550</v>
      </c>
      <c r="I33" s="18">
        <f t="shared" si="9"/>
        <v>0.91666666666666663</v>
      </c>
      <c r="J33" s="18">
        <f t="shared" si="1"/>
        <v>568</v>
      </c>
      <c r="K33" s="14">
        <v>25</v>
      </c>
      <c r="L33" s="72">
        <f t="shared" si="3"/>
        <v>8.3333333333333339</v>
      </c>
      <c r="M33" s="87">
        <v>0</v>
      </c>
      <c r="N33" s="90">
        <v>0</v>
      </c>
      <c r="O33" s="92">
        <f t="shared" si="4"/>
        <v>425.99999999999994</v>
      </c>
      <c r="P33" s="82"/>
    </row>
    <row r="34" spans="1:17" x14ac:dyDescent="0.25">
      <c r="A34" s="14" t="s">
        <v>53</v>
      </c>
      <c r="B34" s="14" t="s">
        <v>169</v>
      </c>
      <c r="C34" s="14" t="s">
        <v>155</v>
      </c>
      <c r="D34" s="14" t="s">
        <v>52</v>
      </c>
      <c r="E34" s="14">
        <v>500</v>
      </c>
      <c r="F34" s="14">
        <v>1200</v>
      </c>
      <c r="G34" s="14">
        <v>0</v>
      </c>
      <c r="H34" s="43">
        <f t="shared" si="10"/>
        <v>1700</v>
      </c>
      <c r="I34" s="18">
        <f t="shared" si="9"/>
        <v>0.83333333333333337</v>
      </c>
      <c r="J34" s="18">
        <f t="shared" si="1"/>
        <v>68</v>
      </c>
      <c r="K34" s="14">
        <v>100</v>
      </c>
      <c r="L34" s="72">
        <f t="shared" si="3"/>
        <v>33.333333333333336</v>
      </c>
      <c r="M34" s="87">
        <v>0</v>
      </c>
      <c r="N34" s="90">
        <v>0</v>
      </c>
      <c r="O34" s="92">
        <f t="shared" si="4"/>
        <v>50.999999999999993</v>
      </c>
      <c r="P34" s="82"/>
    </row>
    <row r="35" spans="1:17" ht="15.75" x14ac:dyDescent="0.25">
      <c r="A35" s="14" t="s">
        <v>55</v>
      </c>
      <c r="B35" s="14" t="s">
        <v>169</v>
      </c>
      <c r="C35" s="14" t="s">
        <v>155</v>
      </c>
      <c r="D35" s="14" t="s">
        <v>54</v>
      </c>
      <c r="E35" s="14">
        <v>650</v>
      </c>
      <c r="F35" s="14">
        <v>2950</v>
      </c>
      <c r="G35" s="14">
        <v>0</v>
      </c>
      <c r="H35" s="43">
        <f t="shared" si="10"/>
        <v>3600</v>
      </c>
      <c r="I35" s="18">
        <f t="shared" si="9"/>
        <v>1.0833333333333333</v>
      </c>
      <c r="J35" s="18">
        <f t="shared" ref="J35:J54" si="11">(H35/(K35/4))</f>
        <v>576</v>
      </c>
      <c r="K35" s="14">
        <v>25</v>
      </c>
      <c r="L35" s="72">
        <f t="shared" si="3"/>
        <v>8.3333333333333339</v>
      </c>
      <c r="M35" s="87">
        <v>0</v>
      </c>
      <c r="N35" s="90">
        <v>0</v>
      </c>
      <c r="O35" s="92">
        <f t="shared" si="4"/>
        <v>431.99999999999994</v>
      </c>
      <c r="P35" s="83"/>
      <c r="Q35" s="19"/>
    </row>
    <row r="36" spans="1:17" ht="15.75" x14ac:dyDescent="0.25">
      <c r="A36" s="14" t="s">
        <v>57</v>
      </c>
      <c r="B36" s="14" t="s">
        <v>169</v>
      </c>
      <c r="C36" s="14" t="s">
        <v>155</v>
      </c>
      <c r="D36" s="14" t="s">
        <v>56</v>
      </c>
      <c r="E36" s="14">
        <v>550</v>
      </c>
      <c r="F36" s="14">
        <v>1200</v>
      </c>
      <c r="G36" s="14">
        <v>0</v>
      </c>
      <c r="H36" s="43">
        <f t="shared" si="10"/>
        <v>1750</v>
      </c>
      <c r="I36" s="18">
        <f t="shared" si="9"/>
        <v>0.91666666666666663</v>
      </c>
      <c r="J36" s="18">
        <f t="shared" si="11"/>
        <v>140</v>
      </c>
      <c r="K36" s="14">
        <v>50</v>
      </c>
      <c r="L36" s="72">
        <f t="shared" si="3"/>
        <v>16.666666666666668</v>
      </c>
      <c r="M36" s="87">
        <v>0</v>
      </c>
      <c r="N36" s="90">
        <v>0</v>
      </c>
      <c r="O36" s="92">
        <f t="shared" si="4"/>
        <v>104.99999999999999</v>
      </c>
      <c r="P36" s="83"/>
    </row>
    <row r="37" spans="1:17" ht="15.75" x14ac:dyDescent="0.25">
      <c r="A37" s="14" t="s">
        <v>59</v>
      </c>
      <c r="B37" s="14" t="s">
        <v>169</v>
      </c>
      <c r="C37" s="14" t="s">
        <v>155</v>
      </c>
      <c r="D37" s="14" t="s">
        <v>58</v>
      </c>
      <c r="E37" s="14">
        <v>775</v>
      </c>
      <c r="F37" s="14">
        <v>550</v>
      </c>
      <c r="G37" s="14">
        <v>0</v>
      </c>
      <c r="H37" s="43">
        <f t="shared" si="10"/>
        <v>1325</v>
      </c>
      <c r="I37" s="18">
        <f t="shared" si="9"/>
        <v>1.2916666666666667</v>
      </c>
      <c r="J37" s="18">
        <f t="shared" si="11"/>
        <v>53</v>
      </c>
      <c r="K37" s="14">
        <v>100</v>
      </c>
      <c r="L37" s="72">
        <f t="shared" si="3"/>
        <v>33.333333333333336</v>
      </c>
      <c r="M37" s="87">
        <v>0</v>
      </c>
      <c r="N37" s="90">
        <v>0</v>
      </c>
      <c r="O37" s="92">
        <f t="shared" si="4"/>
        <v>39.75</v>
      </c>
      <c r="P37" s="83"/>
    </row>
    <row r="38" spans="1:17" ht="15.75" x14ac:dyDescent="0.25">
      <c r="A38" s="14" t="s">
        <v>61</v>
      </c>
      <c r="B38" s="14" t="s">
        <v>169</v>
      </c>
      <c r="C38" s="14" t="s">
        <v>155</v>
      </c>
      <c r="D38" s="14" t="s">
        <v>60</v>
      </c>
      <c r="E38" s="14">
        <v>1100</v>
      </c>
      <c r="F38" s="14">
        <v>2400</v>
      </c>
      <c r="G38" s="14">
        <v>0</v>
      </c>
      <c r="H38" s="43">
        <f t="shared" si="10"/>
        <v>3500</v>
      </c>
      <c r="I38" s="18">
        <f t="shared" si="9"/>
        <v>1.8333333333333333</v>
      </c>
      <c r="J38" s="18">
        <f t="shared" si="11"/>
        <v>560</v>
      </c>
      <c r="K38" s="14">
        <v>25</v>
      </c>
      <c r="L38" s="72">
        <f t="shared" si="3"/>
        <v>8.3333333333333339</v>
      </c>
      <c r="M38" s="87">
        <v>0</v>
      </c>
      <c r="N38" s="90">
        <v>0</v>
      </c>
      <c r="O38" s="92">
        <f t="shared" si="4"/>
        <v>419.99999999999994</v>
      </c>
      <c r="P38" s="83"/>
      <c r="Q38" s="4"/>
    </row>
    <row r="39" spans="1:17" ht="15.75" x14ac:dyDescent="0.25">
      <c r="A39" s="14" t="s">
        <v>63</v>
      </c>
      <c r="B39" s="14" t="s">
        <v>169</v>
      </c>
      <c r="C39" s="14" t="s">
        <v>155</v>
      </c>
      <c r="D39" s="14" t="s">
        <v>62</v>
      </c>
      <c r="E39" s="14">
        <v>550</v>
      </c>
      <c r="F39" s="14">
        <v>600</v>
      </c>
      <c r="G39" s="14">
        <v>0</v>
      </c>
      <c r="H39" s="43">
        <f t="shared" si="10"/>
        <v>1150</v>
      </c>
      <c r="I39" s="18">
        <f t="shared" si="9"/>
        <v>0.91666666666666663</v>
      </c>
      <c r="J39" s="18">
        <f t="shared" si="11"/>
        <v>184</v>
      </c>
      <c r="K39" s="14">
        <v>25</v>
      </c>
      <c r="L39" s="72">
        <f t="shared" si="3"/>
        <v>8.3333333333333339</v>
      </c>
      <c r="M39" s="87">
        <v>0</v>
      </c>
      <c r="N39" s="90">
        <v>0</v>
      </c>
      <c r="O39" s="92">
        <f t="shared" si="4"/>
        <v>138</v>
      </c>
      <c r="P39" s="83"/>
      <c r="Q39" s="4"/>
    </row>
    <row r="40" spans="1:17" ht="15.75" x14ac:dyDescent="0.25">
      <c r="A40" s="14" t="s">
        <v>65</v>
      </c>
      <c r="B40" s="14" t="s">
        <v>169</v>
      </c>
      <c r="C40" s="14" t="s">
        <v>155</v>
      </c>
      <c r="D40" s="14" t="s">
        <v>64</v>
      </c>
      <c r="E40" s="14">
        <v>1100</v>
      </c>
      <c r="F40" s="14">
        <v>1200</v>
      </c>
      <c r="G40" s="14">
        <v>0</v>
      </c>
      <c r="H40" s="43">
        <f t="shared" si="10"/>
        <v>2300</v>
      </c>
      <c r="I40" s="18">
        <f t="shared" si="9"/>
        <v>1.8333333333333333</v>
      </c>
      <c r="J40" s="18">
        <f t="shared" si="11"/>
        <v>368</v>
      </c>
      <c r="K40" s="14">
        <v>25</v>
      </c>
      <c r="L40" s="72">
        <f t="shared" si="3"/>
        <v>8.3333333333333339</v>
      </c>
      <c r="M40" s="87">
        <v>0</v>
      </c>
      <c r="N40" s="90">
        <v>0</v>
      </c>
      <c r="O40" s="92">
        <f t="shared" si="4"/>
        <v>276</v>
      </c>
      <c r="P40" s="83"/>
      <c r="Q40" s="4"/>
    </row>
    <row r="41" spans="1:17" ht="15.75" x14ac:dyDescent="0.25">
      <c r="A41" s="44" t="s">
        <v>105</v>
      </c>
      <c r="B41" s="14" t="s">
        <v>169</v>
      </c>
      <c r="C41" s="44" t="s">
        <v>156</v>
      </c>
      <c r="D41" s="14" t="s">
        <v>102</v>
      </c>
      <c r="E41" s="14">
        <v>1180</v>
      </c>
      <c r="F41" s="14">
        <v>15060</v>
      </c>
      <c r="G41" s="14">
        <v>0</v>
      </c>
      <c r="H41" s="43">
        <f t="shared" si="10"/>
        <v>16240</v>
      </c>
      <c r="I41" s="18">
        <f t="shared" si="9"/>
        <v>1.9666666666666666</v>
      </c>
      <c r="J41" s="18">
        <f t="shared" si="11"/>
        <v>15.466666666666667</v>
      </c>
      <c r="K41" s="14">
        <v>4200</v>
      </c>
      <c r="L41" s="72">
        <f t="shared" si="3"/>
        <v>1400</v>
      </c>
      <c r="M41" s="87">
        <v>0</v>
      </c>
      <c r="N41" s="90">
        <v>0</v>
      </c>
      <c r="O41" s="92">
        <f t="shared" si="4"/>
        <v>11.6</v>
      </c>
      <c r="P41" s="83"/>
      <c r="Q41" s="4"/>
    </row>
    <row r="42" spans="1:17" ht="15.75" x14ac:dyDescent="0.25">
      <c r="A42" s="44" t="s">
        <v>104</v>
      </c>
      <c r="B42" s="14" t="s">
        <v>169</v>
      </c>
      <c r="C42" s="44" t="s">
        <v>157</v>
      </c>
      <c r="D42" s="14" t="s">
        <v>103</v>
      </c>
      <c r="E42" s="14">
        <v>1025</v>
      </c>
      <c r="F42" s="14">
        <v>26600</v>
      </c>
      <c r="G42" s="14">
        <v>0</v>
      </c>
      <c r="H42" s="43">
        <f t="shared" si="10"/>
        <v>27625</v>
      </c>
      <c r="I42" s="18">
        <f t="shared" si="9"/>
        <v>1.7083333333333333</v>
      </c>
      <c r="J42" s="18">
        <f t="shared" si="11"/>
        <v>9.6296296296296298</v>
      </c>
      <c r="K42" s="14">
        <v>11475</v>
      </c>
      <c r="L42" s="72">
        <f t="shared" si="3"/>
        <v>3825</v>
      </c>
      <c r="M42" s="87">
        <v>0</v>
      </c>
      <c r="N42" s="90">
        <v>0</v>
      </c>
      <c r="O42" s="92">
        <f t="shared" si="4"/>
        <v>7.2222222222222223</v>
      </c>
      <c r="P42" s="83"/>
      <c r="Q42" s="4"/>
    </row>
    <row r="43" spans="1:17" x14ac:dyDescent="0.25">
      <c r="A43" s="14" t="s">
        <v>114</v>
      </c>
      <c r="B43" s="14" t="s">
        <v>169</v>
      </c>
      <c r="C43" s="14" t="s">
        <v>155</v>
      </c>
      <c r="D43" s="14" t="s">
        <v>106</v>
      </c>
      <c r="E43" s="14">
        <v>470</v>
      </c>
      <c r="F43" s="14">
        <v>1800</v>
      </c>
      <c r="G43" s="14">
        <v>0</v>
      </c>
      <c r="H43" s="43">
        <f t="shared" si="10"/>
        <v>2270</v>
      </c>
      <c r="I43" s="18">
        <f t="shared" si="9"/>
        <v>0.78333333333333333</v>
      </c>
      <c r="J43" s="14">
        <f t="shared" si="11"/>
        <v>113.5</v>
      </c>
      <c r="K43" s="14">
        <v>80</v>
      </c>
      <c r="L43" s="72">
        <f t="shared" si="3"/>
        <v>26.666666666666668</v>
      </c>
      <c r="M43" s="87">
        <v>0</v>
      </c>
      <c r="N43" s="90">
        <v>0</v>
      </c>
      <c r="O43" s="92">
        <f t="shared" si="4"/>
        <v>85.125</v>
      </c>
      <c r="P43" s="82"/>
    </row>
    <row r="44" spans="1:17" x14ac:dyDescent="0.25">
      <c r="A44" s="14" t="s">
        <v>115</v>
      </c>
      <c r="B44" s="14" t="s">
        <v>169</v>
      </c>
      <c r="C44" s="14" t="s">
        <v>155</v>
      </c>
      <c r="D44" s="14" t="s">
        <v>107</v>
      </c>
      <c r="E44" s="14">
        <v>475</v>
      </c>
      <c r="F44" s="14">
        <v>900</v>
      </c>
      <c r="G44" s="14">
        <v>0</v>
      </c>
      <c r="H44" s="43">
        <f t="shared" si="10"/>
        <v>1375</v>
      </c>
      <c r="I44" s="18">
        <f t="shared" si="9"/>
        <v>0.79166666666666663</v>
      </c>
      <c r="J44" s="14">
        <f t="shared" si="11"/>
        <v>44</v>
      </c>
      <c r="K44" s="14">
        <v>125</v>
      </c>
      <c r="L44" s="72">
        <f t="shared" si="3"/>
        <v>41.666666666666664</v>
      </c>
      <c r="M44" s="87">
        <v>0</v>
      </c>
      <c r="N44" s="90">
        <v>0</v>
      </c>
      <c r="O44" s="92">
        <f t="shared" si="4"/>
        <v>33</v>
      </c>
      <c r="P44" s="82"/>
    </row>
    <row r="45" spans="1:17" x14ac:dyDescent="0.25">
      <c r="A45" s="14" t="s">
        <v>116</v>
      </c>
      <c r="B45" s="14" t="s">
        <v>169</v>
      </c>
      <c r="C45" s="14" t="s">
        <v>155</v>
      </c>
      <c r="D45" s="14" t="s">
        <v>108</v>
      </c>
      <c r="E45" s="14">
        <v>505</v>
      </c>
      <c r="F45" s="14">
        <v>2400</v>
      </c>
      <c r="G45" s="14">
        <v>0</v>
      </c>
      <c r="H45" s="43">
        <f t="shared" si="10"/>
        <v>2905</v>
      </c>
      <c r="I45" s="18">
        <f t="shared" si="9"/>
        <v>0.84166666666666667</v>
      </c>
      <c r="J45" s="72">
        <f t="shared" si="11"/>
        <v>258.22222222222223</v>
      </c>
      <c r="K45" s="14">
        <v>45</v>
      </c>
      <c r="L45" s="72">
        <f t="shared" si="3"/>
        <v>15</v>
      </c>
      <c r="M45" s="87">
        <v>0</v>
      </c>
      <c r="N45" s="90">
        <v>0</v>
      </c>
      <c r="O45" s="92">
        <f t="shared" si="4"/>
        <v>193.66666666666666</v>
      </c>
      <c r="P45" s="82"/>
    </row>
    <row r="46" spans="1:17" x14ac:dyDescent="0.25">
      <c r="A46" s="14" t="s">
        <v>117</v>
      </c>
      <c r="B46" s="14" t="s">
        <v>169</v>
      </c>
      <c r="C46" s="14" t="s">
        <v>155</v>
      </c>
      <c r="D46" s="14" t="s">
        <v>109</v>
      </c>
      <c r="E46" s="14">
        <v>575</v>
      </c>
      <c r="F46" s="14">
        <v>0</v>
      </c>
      <c r="G46" s="14">
        <v>0</v>
      </c>
      <c r="H46" s="43">
        <f t="shared" si="10"/>
        <v>575</v>
      </c>
      <c r="I46" s="18">
        <f t="shared" si="9"/>
        <v>0.95833333333333337</v>
      </c>
      <c r="J46" s="14">
        <f t="shared" si="11"/>
        <v>92</v>
      </c>
      <c r="K46" s="14">
        <v>25</v>
      </c>
      <c r="L46" s="72">
        <f t="shared" si="3"/>
        <v>8.3333333333333339</v>
      </c>
      <c r="M46" s="87">
        <v>0</v>
      </c>
      <c r="N46" s="90">
        <v>0</v>
      </c>
      <c r="O46" s="92">
        <f t="shared" si="4"/>
        <v>69</v>
      </c>
      <c r="P46" s="82"/>
    </row>
    <row r="47" spans="1:17" x14ac:dyDescent="0.25">
      <c r="A47" s="14" t="s">
        <v>118</v>
      </c>
      <c r="B47" s="14" t="s">
        <v>169</v>
      </c>
      <c r="C47" s="14" t="s">
        <v>155</v>
      </c>
      <c r="D47" s="14" t="s">
        <v>110</v>
      </c>
      <c r="E47" s="14">
        <v>525</v>
      </c>
      <c r="F47" s="14">
        <v>600</v>
      </c>
      <c r="G47" s="14">
        <v>0</v>
      </c>
      <c r="H47" s="43">
        <f t="shared" si="10"/>
        <v>1125</v>
      </c>
      <c r="I47" s="18">
        <f t="shared" si="9"/>
        <v>0.875</v>
      </c>
      <c r="J47" s="14">
        <f t="shared" si="11"/>
        <v>60</v>
      </c>
      <c r="K47" s="14">
        <v>75</v>
      </c>
      <c r="L47" s="72">
        <f t="shared" si="3"/>
        <v>25</v>
      </c>
      <c r="M47" s="87">
        <v>0</v>
      </c>
      <c r="N47" s="90">
        <v>0</v>
      </c>
      <c r="O47" s="92">
        <f t="shared" si="4"/>
        <v>45</v>
      </c>
      <c r="P47" s="82"/>
    </row>
    <row r="48" spans="1:17" x14ac:dyDescent="0.25">
      <c r="A48" s="14" t="s">
        <v>119</v>
      </c>
      <c r="B48" s="14" t="s">
        <v>169</v>
      </c>
      <c r="C48" s="14" t="s">
        <v>155</v>
      </c>
      <c r="D48" s="14" t="s">
        <v>111</v>
      </c>
      <c r="E48" s="14">
        <v>0</v>
      </c>
      <c r="F48" s="14">
        <v>0</v>
      </c>
      <c r="G48" s="14">
        <v>0</v>
      </c>
      <c r="H48" s="43">
        <f t="shared" si="10"/>
        <v>0</v>
      </c>
      <c r="I48" s="18">
        <f t="shared" si="9"/>
        <v>0</v>
      </c>
      <c r="J48" s="14">
        <f t="shared" si="11"/>
        <v>0</v>
      </c>
      <c r="K48" s="14">
        <v>1100</v>
      </c>
      <c r="L48" s="72">
        <f t="shared" si="3"/>
        <v>366.66666666666669</v>
      </c>
      <c r="M48" s="87">
        <v>0</v>
      </c>
      <c r="N48" s="90">
        <v>0</v>
      </c>
      <c r="O48" s="92">
        <f t="shared" si="4"/>
        <v>0</v>
      </c>
      <c r="P48" s="82"/>
    </row>
    <row r="49" spans="1:16" x14ac:dyDescent="0.25">
      <c r="A49" s="14" t="s">
        <v>120</v>
      </c>
      <c r="B49" s="14" t="s">
        <v>169</v>
      </c>
      <c r="C49" s="14" t="s">
        <v>155</v>
      </c>
      <c r="D49" s="14" t="s">
        <v>112</v>
      </c>
      <c r="E49" s="14">
        <v>15</v>
      </c>
      <c r="F49" s="14">
        <v>0</v>
      </c>
      <c r="G49" s="14">
        <v>0</v>
      </c>
      <c r="H49" s="43">
        <f t="shared" si="10"/>
        <v>15</v>
      </c>
      <c r="I49" s="18">
        <f t="shared" si="9"/>
        <v>2.5000000000000001E-2</v>
      </c>
      <c r="J49" s="18">
        <f t="shared" si="11"/>
        <v>0.10256410256410256</v>
      </c>
      <c r="K49" s="14">
        <v>585</v>
      </c>
      <c r="L49" s="72">
        <f t="shared" si="3"/>
        <v>195</v>
      </c>
      <c r="M49" s="87">
        <v>0</v>
      </c>
      <c r="N49" s="90">
        <v>0</v>
      </c>
      <c r="O49" s="92">
        <f t="shared" si="4"/>
        <v>7.6923076923076927E-2</v>
      </c>
      <c r="P49" s="82"/>
    </row>
    <row r="50" spans="1:16" x14ac:dyDescent="0.25">
      <c r="A50" s="14" t="s">
        <v>171</v>
      </c>
      <c r="B50" s="14" t="s">
        <v>169</v>
      </c>
      <c r="C50" s="14" t="s">
        <v>155</v>
      </c>
      <c r="D50" s="14" t="s">
        <v>113</v>
      </c>
      <c r="E50" s="14">
        <v>0</v>
      </c>
      <c r="F50" s="14">
        <v>0</v>
      </c>
      <c r="G50" s="14">
        <v>0</v>
      </c>
      <c r="H50" s="43">
        <f t="shared" si="10"/>
        <v>0</v>
      </c>
      <c r="I50" s="18">
        <f t="shared" si="9"/>
        <v>0</v>
      </c>
      <c r="J50" s="18">
        <f t="shared" si="11"/>
        <v>0</v>
      </c>
      <c r="K50" s="14">
        <v>600</v>
      </c>
      <c r="L50" s="72">
        <f t="shared" si="3"/>
        <v>200</v>
      </c>
      <c r="M50" s="87">
        <v>0</v>
      </c>
      <c r="N50" s="90">
        <v>0</v>
      </c>
      <c r="O50" s="92">
        <f t="shared" si="4"/>
        <v>0</v>
      </c>
      <c r="P50" s="82"/>
    </row>
    <row r="51" spans="1:16" x14ac:dyDescent="0.25">
      <c r="A51" s="45" t="s">
        <v>160</v>
      </c>
      <c r="B51" s="45" t="s">
        <v>169</v>
      </c>
      <c r="C51" s="45" t="s">
        <v>159</v>
      </c>
      <c r="D51" s="45" t="s">
        <v>162</v>
      </c>
      <c r="E51" s="45">
        <v>0</v>
      </c>
      <c r="F51" s="45">
        <v>32400</v>
      </c>
      <c r="G51" s="45">
        <v>0</v>
      </c>
      <c r="H51" s="67">
        <f>SUM(E51:G51)</f>
        <v>32400</v>
      </c>
      <c r="I51" s="46">
        <f t="shared" si="9"/>
        <v>0</v>
      </c>
      <c r="J51" s="45">
        <f t="shared" si="11"/>
        <v>18</v>
      </c>
      <c r="K51" s="45">
        <v>7200</v>
      </c>
      <c r="L51" s="71">
        <f t="shared" si="3"/>
        <v>2400</v>
      </c>
      <c r="M51" s="87">
        <v>0</v>
      </c>
      <c r="N51" s="90">
        <v>0</v>
      </c>
      <c r="O51" s="92">
        <f t="shared" si="4"/>
        <v>13.5</v>
      </c>
      <c r="P51" s="82"/>
    </row>
    <row r="52" spans="1:16" x14ac:dyDescent="0.25">
      <c r="A52" s="45" t="s">
        <v>161</v>
      </c>
      <c r="B52" s="45" t="s">
        <v>169</v>
      </c>
      <c r="C52" s="45" t="s">
        <v>159</v>
      </c>
      <c r="D52" s="45" t="s">
        <v>163</v>
      </c>
      <c r="E52" s="45">
        <v>0</v>
      </c>
      <c r="F52" s="45">
        <v>18700</v>
      </c>
      <c r="G52" s="45">
        <v>0</v>
      </c>
      <c r="H52" s="67">
        <f>SUM(E52:G52)</f>
        <v>18700</v>
      </c>
      <c r="I52" s="46">
        <f t="shared" si="9"/>
        <v>0</v>
      </c>
      <c r="J52" s="45">
        <f t="shared" si="11"/>
        <v>2992</v>
      </c>
      <c r="K52" s="45">
        <v>25</v>
      </c>
      <c r="L52" s="71">
        <f t="shared" si="3"/>
        <v>8.3333333333333339</v>
      </c>
      <c r="M52" s="87">
        <v>0</v>
      </c>
      <c r="N52" s="90">
        <v>0</v>
      </c>
      <c r="O52" s="92">
        <f t="shared" si="4"/>
        <v>2244</v>
      </c>
      <c r="P52" s="82"/>
    </row>
    <row r="53" spans="1:16" x14ac:dyDescent="0.25">
      <c r="A53" s="50" t="s">
        <v>49</v>
      </c>
      <c r="B53" s="50" t="s">
        <v>169</v>
      </c>
      <c r="C53" s="50" t="s">
        <v>158</v>
      </c>
      <c r="D53" s="50" t="s">
        <v>46</v>
      </c>
      <c r="E53" s="50">
        <v>57</v>
      </c>
      <c r="F53" s="50">
        <v>0</v>
      </c>
      <c r="G53" s="50">
        <v>0</v>
      </c>
      <c r="H53" s="48">
        <f>SUM(E53:G53)</f>
        <v>57</v>
      </c>
      <c r="I53" s="51">
        <f t="shared" si="9"/>
        <v>9.5000000000000001E-2</v>
      </c>
      <c r="J53" s="51">
        <f t="shared" si="11"/>
        <v>9.1199999999999992</v>
      </c>
      <c r="K53" s="50">
        <v>25</v>
      </c>
      <c r="L53" s="68">
        <f t="shared" si="3"/>
        <v>8.3333333333333339</v>
      </c>
      <c r="M53" s="87">
        <v>0</v>
      </c>
      <c r="N53" s="90">
        <v>0</v>
      </c>
      <c r="O53" s="92">
        <f t="shared" si="4"/>
        <v>6.84</v>
      </c>
      <c r="P53" s="82"/>
    </row>
    <row r="54" spans="1:16" x14ac:dyDescent="0.25">
      <c r="A54" s="50" t="s">
        <v>48</v>
      </c>
      <c r="B54" s="50" t="s">
        <v>169</v>
      </c>
      <c r="C54" s="50" t="s">
        <v>158</v>
      </c>
      <c r="D54" s="50" t="s">
        <v>47</v>
      </c>
      <c r="E54" s="50">
        <v>437</v>
      </c>
      <c r="F54" s="50">
        <v>760</v>
      </c>
      <c r="G54" s="50">
        <v>0</v>
      </c>
      <c r="H54" s="48">
        <f>SUM(E54:G54)</f>
        <v>1197</v>
      </c>
      <c r="I54" s="51">
        <f t="shared" si="9"/>
        <v>0.72833333333333339</v>
      </c>
      <c r="J54" s="51">
        <f t="shared" si="11"/>
        <v>191.52</v>
      </c>
      <c r="K54" s="50">
        <v>25</v>
      </c>
      <c r="L54" s="68">
        <f t="shared" si="3"/>
        <v>8.3333333333333339</v>
      </c>
      <c r="M54" s="88">
        <v>0</v>
      </c>
      <c r="N54" s="91">
        <v>0</v>
      </c>
      <c r="O54" s="93">
        <f t="shared" si="4"/>
        <v>143.63999999999999</v>
      </c>
      <c r="P54" s="82"/>
    </row>
    <row r="55" spans="1:16" x14ac:dyDescent="0.25">
      <c r="M55" s="94"/>
    </row>
  </sheetData>
  <phoneticPr fontId="24" type="noConversion"/>
  <conditionalFormatting sqref="J51:J54 J145:J1048576 J1:J49">
    <cfRule type="cellIs" dxfId="1" priority="1" operator="lessThan">
      <formula>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N14"/>
  <sheetViews>
    <sheetView workbookViewId="0">
      <selection activeCell="C10" sqref="C10:N13"/>
    </sheetView>
  </sheetViews>
  <sheetFormatPr defaultRowHeight="15" x14ac:dyDescent="0.25"/>
  <cols>
    <col min="4" max="4" width="8.140625" bestFit="1" customWidth="1"/>
    <col min="5" max="5" width="5.5703125" bestFit="1" customWidth="1"/>
    <col min="6" max="6" width="7.140625" bestFit="1" customWidth="1"/>
    <col min="7" max="7" width="15" bestFit="1" customWidth="1"/>
    <col min="8" max="8" width="15.5703125" bestFit="1" customWidth="1"/>
    <col min="9" max="9" width="13.140625" bestFit="1" customWidth="1"/>
    <col min="10" max="10" width="4.140625" customWidth="1"/>
    <col min="11" max="11" width="20.5703125" bestFit="1" customWidth="1"/>
    <col min="12" max="12" width="23.42578125" bestFit="1" customWidth="1"/>
    <col min="13" max="13" width="18.28515625" bestFit="1" customWidth="1"/>
    <col min="14" max="14" width="19.42578125" bestFit="1" customWidth="1"/>
  </cols>
  <sheetData>
    <row r="10" spans="3:14" ht="15.75" customHeight="1" x14ac:dyDescent="0.25">
      <c r="C10" s="63" t="s">
        <v>80</v>
      </c>
      <c r="D10" s="64" t="s">
        <v>81</v>
      </c>
      <c r="E10" s="64" t="s">
        <v>82</v>
      </c>
      <c r="F10" s="64" t="s">
        <v>83</v>
      </c>
      <c r="G10" s="64" t="s">
        <v>84</v>
      </c>
      <c r="H10" s="64" t="s">
        <v>85</v>
      </c>
      <c r="I10" s="64" t="s">
        <v>140</v>
      </c>
      <c r="J10" s="65"/>
      <c r="K10" s="66" t="s">
        <v>136</v>
      </c>
      <c r="L10" s="66" t="s">
        <v>137</v>
      </c>
      <c r="M10" s="66" t="s">
        <v>139</v>
      </c>
      <c r="N10" s="66" t="s">
        <v>172</v>
      </c>
    </row>
    <row r="11" spans="3:14" ht="15.75" customHeight="1" x14ac:dyDescent="0.25">
      <c r="C11" s="38">
        <v>3077</v>
      </c>
      <c r="D11" s="31" t="s">
        <v>104</v>
      </c>
      <c r="E11" s="31">
        <v>5000</v>
      </c>
      <c r="F11" s="31">
        <v>9</v>
      </c>
      <c r="G11" s="31" t="s">
        <v>103</v>
      </c>
      <c r="H11" s="31" t="s">
        <v>90</v>
      </c>
      <c r="I11" s="31" t="s">
        <v>173</v>
      </c>
      <c r="J11" s="1"/>
      <c r="K11" s="62"/>
      <c r="L11" s="62"/>
      <c r="M11" s="62"/>
      <c r="N11" s="31" t="s">
        <v>173</v>
      </c>
    </row>
    <row r="12" spans="3:14" ht="15.75" customHeight="1" x14ac:dyDescent="0.25">
      <c r="C12" s="38" t="s">
        <v>86</v>
      </c>
      <c r="D12" s="31" t="s">
        <v>171</v>
      </c>
      <c r="E12" s="31">
        <v>600</v>
      </c>
      <c r="F12" s="31">
        <v>1</v>
      </c>
      <c r="G12" s="31" t="s">
        <v>113</v>
      </c>
      <c r="H12" s="31" t="s">
        <v>90</v>
      </c>
      <c r="I12" s="31" t="s">
        <v>173</v>
      </c>
      <c r="J12" s="1"/>
      <c r="K12" s="62"/>
      <c r="L12" s="62"/>
      <c r="M12" s="32"/>
      <c r="N12" s="31" t="s">
        <v>173</v>
      </c>
    </row>
    <row r="13" spans="3:14" ht="15.75" customHeight="1" x14ac:dyDescent="0.25">
      <c r="C13" s="38" t="s">
        <v>86</v>
      </c>
      <c r="D13" s="38"/>
      <c r="E13" s="38"/>
      <c r="F13" s="38"/>
      <c r="G13" s="38" t="s">
        <v>100</v>
      </c>
      <c r="H13" s="38"/>
      <c r="I13" s="38"/>
      <c r="J13" s="1"/>
      <c r="K13" s="38"/>
      <c r="L13" s="38"/>
      <c r="M13" s="38"/>
      <c r="N13" s="38"/>
    </row>
    <row r="14" spans="3:14" ht="15.7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F13"/>
  <sheetViews>
    <sheetView workbookViewId="0">
      <selection activeCell="E9" sqref="E9"/>
    </sheetView>
  </sheetViews>
  <sheetFormatPr defaultRowHeight="15" x14ac:dyDescent="0.25"/>
  <cols>
    <col min="3" max="3" width="13.7109375" bestFit="1" customWidth="1"/>
  </cols>
  <sheetData>
    <row r="8" spans="3:6" x14ac:dyDescent="0.25">
      <c r="D8">
        <v>9050</v>
      </c>
    </row>
    <row r="9" spans="3:6" x14ac:dyDescent="0.25">
      <c r="C9" t="s">
        <v>143</v>
      </c>
      <c r="E9">
        <f>SUM(D8-F9:F12)</f>
        <v>7050</v>
      </c>
      <c r="F9">
        <v>2000</v>
      </c>
    </row>
    <row r="10" spans="3:6" x14ac:dyDescent="0.25">
      <c r="C10" t="s">
        <v>144</v>
      </c>
      <c r="F10">
        <v>1000</v>
      </c>
    </row>
    <row r="11" spans="3:6" x14ac:dyDescent="0.25">
      <c r="C11" t="s">
        <v>145</v>
      </c>
      <c r="F11">
        <v>1000</v>
      </c>
    </row>
    <row r="12" spans="3:6" x14ac:dyDescent="0.25">
      <c r="C12" t="s">
        <v>146</v>
      </c>
      <c r="F12">
        <v>1000</v>
      </c>
    </row>
    <row r="13" spans="3:6" x14ac:dyDescent="0.25">
      <c r="C13" t="s">
        <v>147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T19"/>
  <sheetViews>
    <sheetView workbookViewId="0">
      <selection activeCell="D19" sqref="D19"/>
    </sheetView>
  </sheetViews>
  <sheetFormatPr defaultRowHeight="15" x14ac:dyDescent="0.25"/>
  <cols>
    <col min="6" max="6" width="15.42578125" customWidth="1"/>
    <col min="7" max="7" width="18.28515625" bestFit="1" customWidth="1"/>
    <col min="8" max="8" width="16.85546875" bestFit="1" customWidth="1"/>
    <col min="9" max="9" width="2.7109375" customWidth="1"/>
    <col min="10" max="10" width="20.42578125" bestFit="1" customWidth="1"/>
    <col min="11" max="11" width="23.140625" bestFit="1" customWidth="1"/>
    <col min="12" max="12" width="17.42578125" bestFit="1" customWidth="1"/>
    <col min="13" max="13" width="18.28515625" bestFit="1" customWidth="1"/>
  </cols>
  <sheetData>
    <row r="9" spans="2:13" ht="18.75" customHeight="1" x14ac:dyDescent="0.25">
      <c r="B9" s="37" t="s">
        <v>80</v>
      </c>
      <c r="C9" s="31" t="s">
        <v>81</v>
      </c>
      <c r="D9" s="31" t="s">
        <v>82</v>
      </c>
      <c r="E9" s="31" t="s">
        <v>83</v>
      </c>
      <c r="F9" s="31" t="s">
        <v>84</v>
      </c>
      <c r="G9" s="31" t="s">
        <v>85</v>
      </c>
      <c r="H9" s="31" t="s">
        <v>140</v>
      </c>
      <c r="J9" s="30" t="s">
        <v>136</v>
      </c>
      <c r="K9" s="30" t="s">
        <v>137</v>
      </c>
      <c r="L9" s="30" t="s">
        <v>138</v>
      </c>
      <c r="M9" s="30" t="s">
        <v>139</v>
      </c>
    </row>
    <row r="10" spans="2:13" ht="18.75" customHeight="1" x14ac:dyDescent="0.25">
      <c r="B10" s="39" t="s">
        <v>86</v>
      </c>
      <c r="C10" s="36" t="s">
        <v>19</v>
      </c>
      <c r="D10" s="36">
        <v>1500</v>
      </c>
      <c r="E10" s="36">
        <v>2</v>
      </c>
      <c r="F10" s="36" t="s">
        <v>134</v>
      </c>
      <c r="G10" s="36" t="s">
        <v>135</v>
      </c>
      <c r="H10" s="36" t="s">
        <v>141</v>
      </c>
      <c r="J10" s="33"/>
      <c r="K10" s="33"/>
      <c r="L10" s="32" t="s">
        <v>141</v>
      </c>
      <c r="M10" s="33"/>
    </row>
    <row r="11" spans="2:13" ht="18.75" customHeight="1" x14ac:dyDescent="0.25">
      <c r="B11" s="40">
        <v>3242</v>
      </c>
      <c r="C11" s="41" t="s">
        <v>31</v>
      </c>
      <c r="D11" s="41">
        <v>25</v>
      </c>
      <c r="E11" s="41">
        <v>0</v>
      </c>
      <c r="F11" s="41" t="s">
        <v>25</v>
      </c>
      <c r="G11" s="41" t="s">
        <v>142</v>
      </c>
      <c r="H11" s="41" t="s">
        <v>141</v>
      </c>
      <c r="J11" s="34"/>
      <c r="K11" s="34"/>
      <c r="L11" s="35"/>
      <c r="M11" s="34"/>
    </row>
    <row r="12" spans="2:13" ht="18.75" customHeight="1" x14ac:dyDescent="0.25">
      <c r="B12" s="38" t="s">
        <v>86</v>
      </c>
      <c r="C12" s="32" t="s">
        <v>11</v>
      </c>
      <c r="D12" s="32">
        <v>5760</v>
      </c>
      <c r="E12" s="32">
        <v>6</v>
      </c>
      <c r="F12" s="32" t="s">
        <v>133</v>
      </c>
      <c r="G12" s="32" t="s">
        <v>90</v>
      </c>
      <c r="H12" s="32" t="s">
        <v>141</v>
      </c>
    </row>
    <row r="13" spans="2:13" ht="18.75" customHeight="1" x14ac:dyDescent="0.25">
      <c r="B13" s="38" t="s">
        <v>86</v>
      </c>
      <c r="C13" s="32" t="s">
        <v>66</v>
      </c>
      <c r="D13" s="32">
        <v>3600</v>
      </c>
      <c r="E13" s="32">
        <v>4</v>
      </c>
      <c r="F13" s="32" t="s">
        <v>67</v>
      </c>
      <c r="G13" s="32" t="s">
        <v>90</v>
      </c>
      <c r="H13" s="32" t="s">
        <v>141</v>
      </c>
    </row>
    <row r="14" spans="2:13" ht="18.75" customHeight="1" x14ac:dyDescent="0.25">
      <c r="B14" s="38" t="s">
        <v>86</v>
      </c>
      <c r="C14" s="32" t="s">
        <v>9</v>
      </c>
      <c r="D14" s="32">
        <v>5760</v>
      </c>
      <c r="E14" s="32">
        <v>6</v>
      </c>
      <c r="F14" s="32" t="s">
        <v>132</v>
      </c>
      <c r="G14" s="32" t="s">
        <v>90</v>
      </c>
      <c r="H14" s="32" t="s">
        <v>141</v>
      </c>
    </row>
    <row r="15" spans="2:13" ht="18.75" customHeight="1" x14ac:dyDescent="0.25">
      <c r="B15" s="38" t="s">
        <v>86</v>
      </c>
      <c r="C15" s="32" t="s">
        <v>19</v>
      </c>
      <c r="D15" s="32">
        <v>1500</v>
      </c>
      <c r="E15" s="32">
        <v>2</v>
      </c>
      <c r="F15" s="32" t="s">
        <v>134</v>
      </c>
      <c r="G15" s="32" t="s">
        <v>90</v>
      </c>
      <c r="H15" s="32" t="s">
        <v>141</v>
      </c>
    </row>
    <row r="19" spans="15:20" ht="30" x14ac:dyDescent="0.25">
      <c r="O19" s="32" t="s">
        <v>19</v>
      </c>
      <c r="P19" s="32">
        <v>1500</v>
      </c>
      <c r="Q19" s="32">
        <v>2</v>
      </c>
      <c r="R19" s="32" t="s">
        <v>134</v>
      </c>
      <c r="S19" s="32" t="s">
        <v>135</v>
      </c>
      <c r="T19" s="32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3"/>
  <sheetViews>
    <sheetView workbookViewId="0">
      <selection activeCell="J8" sqref="J8"/>
    </sheetView>
  </sheetViews>
  <sheetFormatPr defaultRowHeight="15" x14ac:dyDescent="0.25"/>
  <cols>
    <col min="7" max="7" width="9.140625" customWidth="1"/>
    <col min="8" max="8" width="13.140625" bestFit="1" customWidth="1"/>
    <col min="9" max="9" width="1.85546875" customWidth="1"/>
  </cols>
  <sheetData>
    <row r="6" spans="3:8" ht="15.75" thickBot="1" x14ac:dyDescent="0.3"/>
    <row r="7" spans="3:8" ht="14.45" customHeight="1" thickBot="1" x14ac:dyDescent="0.3">
      <c r="C7" s="20" t="s">
        <v>80</v>
      </c>
      <c r="D7" s="21" t="s">
        <v>81</v>
      </c>
      <c r="E7" s="21" t="s">
        <v>82</v>
      </c>
      <c r="F7" s="21" t="s">
        <v>83</v>
      </c>
      <c r="G7" s="21" t="s">
        <v>84</v>
      </c>
      <c r="H7" s="21" t="s">
        <v>85</v>
      </c>
    </row>
    <row r="8" spans="3:8" ht="14.45" customHeight="1" thickBot="1" x14ac:dyDescent="0.3">
      <c r="C8" s="22" t="s">
        <v>86</v>
      </c>
      <c r="D8" s="23" t="s">
        <v>87</v>
      </c>
      <c r="E8" s="23" t="s">
        <v>88</v>
      </c>
      <c r="F8" s="23">
        <v>1</v>
      </c>
      <c r="G8" s="23" t="s">
        <v>89</v>
      </c>
      <c r="H8" s="23" t="s">
        <v>90</v>
      </c>
    </row>
    <row r="9" spans="3:8" ht="14.45" customHeight="1" thickBot="1" x14ac:dyDescent="0.3">
      <c r="C9" s="22" t="s">
        <v>86</v>
      </c>
      <c r="D9" s="23" t="s">
        <v>91</v>
      </c>
      <c r="E9" s="23" t="s">
        <v>92</v>
      </c>
      <c r="F9" s="23">
        <v>1</v>
      </c>
      <c r="G9" s="23" t="s">
        <v>93</v>
      </c>
      <c r="H9" s="23" t="s">
        <v>90</v>
      </c>
    </row>
    <row r="10" spans="3:8" ht="14.45" customHeight="1" thickBot="1" x14ac:dyDescent="0.3">
      <c r="C10" s="22" t="s">
        <v>86</v>
      </c>
      <c r="D10" s="23" t="s">
        <v>94</v>
      </c>
      <c r="E10" s="23" t="s">
        <v>95</v>
      </c>
      <c r="F10" s="23">
        <v>1</v>
      </c>
      <c r="G10" s="23" t="s">
        <v>96</v>
      </c>
      <c r="H10" s="23" t="s">
        <v>90</v>
      </c>
    </row>
    <row r="11" spans="3:8" ht="14.45" customHeight="1" thickBot="1" x14ac:dyDescent="0.3">
      <c r="C11" s="22" t="s">
        <v>86</v>
      </c>
      <c r="D11" s="23" t="s">
        <v>97</v>
      </c>
      <c r="E11" s="23" t="s">
        <v>92</v>
      </c>
      <c r="F11" s="23">
        <v>1</v>
      </c>
      <c r="G11" s="23">
        <v>5770</v>
      </c>
      <c r="H11" s="23" t="s">
        <v>90</v>
      </c>
    </row>
    <row r="12" spans="3:8" ht="14.45" customHeight="1" thickBot="1" x14ac:dyDescent="0.3">
      <c r="C12" s="22" t="s">
        <v>86</v>
      </c>
      <c r="D12" s="23" t="s">
        <v>18</v>
      </c>
      <c r="E12" s="23" t="s">
        <v>98</v>
      </c>
      <c r="F12" s="23">
        <v>10</v>
      </c>
      <c r="G12" s="23" t="s">
        <v>99</v>
      </c>
      <c r="H12" s="23" t="s">
        <v>90</v>
      </c>
    </row>
    <row r="13" spans="3:8" ht="14.45" customHeight="1" thickBot="1" x14ac:dyDescent="0.3">
      <c r="C13" s="22" t="s">
        <v>86</v>
      </c>
      <c r="D13" s="24"/>
      <c r="E13" s="25"/>
      <c r="F13" s="24"/>
      <c r="G13" s="26" t="s">
        <v>100</v>
      </c>
      <c r="H13" s="25" t="s">
        <v>101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Estoque</vt:lpstr>
      <vt:lpstr>Plan4</vt:lpstr>
      <vt:lpstr>Plan3</vt:lpstr>
      <vt:lpstr>Plan2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Roberto</dc:creator>
  <cp:lastModifiedBy>Paulo_R</cp:lastModifiedBy>
  <dcterms:created xsi:type="dcterms:W3CDTF">2025-01-31T13:34:34Z</dcterms:created>
  <dcterms:modified xsi:type="dcterms:W3CDTF">2025-10-22T18:54:11Z</dcterms:modified>
</cp:coreProperties>
</file>