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henrique\Documents\entrada-dados\workbooks\"/>
    </mc:Choice>
  </mc:AlternateContent>
  <xr:revisionPtr revIDLastSave="0" documentId="13_ncr:1_{C43FAA10-FF4B-40F7-B982-340EF0CB9042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Formulário Ligação Nova Urbana" sheetId="1" r:id="rId1"/>
    <sheet name="Anexo I - Conversão de Potência" sheetId="2" r:id="rId2"/>
    <sheet name="Data Validation" sheetId="3" state="hidden" r:id="rId3"/>
  </sheets>
  <calcPr calcId="181029"/>
</workbook>
</file>

<file path=xl/calcChain.xml><?xml version="1.0" encoding="utf-8"?>
<calcChain xmlns="http://schemas.openxmlformats.org/spreadsheetml/2006/main">
  <c r="C129" i="3" l="1"/>
  <c r="D129" i="3" s="1"/>
  <c r="C128" i="3"/>
  <c r="D128" i="3" s="1"/>
  <c r="C127" i="3"/>
  <c r="D127" i="3" s="1"/>
  <c r="C126" i="3"/>
  <c r="D126" i="3" s="1"/>
  <c r="C125" i="3"/>
  <c r="D125" i="3" s="1"/>
  <c r="C124" i="3"/>
  <c r="D124" i="3" s="1"/>
  <c r="C122" i="3"/>
  <c r="D122" i="3" s="1"/>
  <c r="C123" i="3"/>
  <c r="D123" i="3" s="1"/>
  <c r="N201" i="1"/>
  <c r="C118" i="3"/>
  <c r="B118" i="3"/>
  <c r="C117" i="3"/>
  <c r="B117" i="3"/>
  <c r="C116" i="3"/>
  <c r="B116" i="3"/>
  <c r="C115" i="3"/>
  <c r="B115" i="3"/>
  <c r="C114" i="3"/>
  <c r="B114" i="3"/>
  <c r="C113" i="3"/>
  <c r="B113" i="3"/>
  <c r="C112" i="3"/>
  <c r="B112" i="3"/>
  <c r="C111" i="3"/>
  <c r="B111" i="3"/>
  <c r="D110" i="3"/>
  <c r="C110" i="3"/>
  <c r="B110" i="3"/>
  <c r="C109" i="3"/>
  <c r="B109" i="3"/>
  <c r="C108" i="3"/>
  <c r="B108" i="3"/>
  <c r="C107" i="3"/>
  <c r="B107" i="3"/>
  <c r="C106" i="3"/>
  <c r="B106" i="3"/>
  <c r="C105" i="3"/>
  <c r="B105" i="3"/>
  <c r="C104" i="3"/>
  <c r="B104" i="3"/>
  <c r="C103" i="3"/>
  <c r="B103" i="3"/>
  <c r="C102" i="3"/>
  <c r="B102" i="3"/>
  <c r="D101" i="3"/>
  <c r="C101" i="3"/>
  <c r="D103" i="3" s="1"/>
  <c r="B101" i="3"/>
  <c r="C100" i="3"/>
  <c r="B100" i="3"/>
  <c r="C99" i="3"/>
  <c r="B99" i="3"/>
  <c r="C98" i="3"/>
  <c r="B98" i="3"/>
  <c r="C97" i="3"/>
  <c r="B97" i="3"/>
  <c r="C96" i="3"/>
  <c r="B96" i="3"/>
  <c r="C95" i="3"/>
  <c r="B95" i="3"/>
  <c r="C94" i="3"/>
  <c r="B94" i="3"/>
  <c r="C93" i="3"/>
  <c r="B93" i="3"/>
  <c r="C92" i="3"/>
  <c r="D92" i="3" s="1"/>
  <c r="B92" i="3"/>
  <c r="C91" i="3"/>
  <c r="B91" i="3"/>
  <c r="C90" i="3"/>
  <c r="D91" i="3" s="1"/>
  <c r="B90" i="3"/>
  <c r="B89" i="3"/>
  <c r="C88" i="3"/>
  <c r="B88" i="3"/>
  <c r="B87" i="3"/>
  <c r="C86" i="3"/>
  <c r="B86" i="3"/>
  <c r="C85" i="3"/>
  <c r="B85" i="3"/>
  <c r="C84" i="3"/>
  <c r="D85" i="3" s="1"/>
  <c r="B84" i="3"/>
  <c r="C83" i="3"/>
  <c r="D83" i="3" s="1"/>
  <c r="B83" i="3"/>
  <c r="C82" i="3"/>
  <c r="D82" i="3" s="1"/>
  <c r="B82" i="3"/>
  <c r="C81" i="3"/>
  <c r="D81" i="3" s="1"/>
  <c r="B81" i="3"/>
  <c r="C80" i="3"/>
  <c r="D80" i="3" s="1"/>
  <c r="B80" i="3"/>
  <c r="C79" i="3"/>
  <c r="D79" i="3" s="1"/>
  <c r="B79" i="3"/>
  <c r="C78" i="3"/>
  <c r="D78" i="3" s="1"/>
  <c r="B78" i="3"/>
  <c r="C77" i="3"/>
  <c r="B77" i="3"/>
  <c r="C76" i="3"/>
  <c r="B76" i="3"/>
  <c r="C75" i="3"/>
  <c r="B75" i="3"/>
  <c r="C74" i="3"/>
  <c r="D74" i="3" s="1"/>
  <c r="B74" i="3"/>
  <c r="C73" i="3"/>
  <c r="D73" i="3" s="1"/>
  <c r="B73" i="3"/>
  <c r="C72" i="3"/>
  <c r="B72" i="3"/>
  <c r="C71" i="3"/>
  <c r="B71" i="3"/>
  <c r="C70" i="3"/>
  <c r="B70" i="3"/>
  <c r="C69" i="3"/>
  <c r="D69" i="3" s="1"/>
  <c r="B69" i="3"/>
  <c r="C68" i="3"/>
  <c r="D68" i="3" s="1"/>
  <c r="C120" i="3" s="1" a="1"/>
  <c r="C120" i="3" s="1"/>
  <c r="D120" i="3" s="1"/>
  <c r="B224" i="1" s="1"/>
  <c r="B68" i="3"/>
  <c r="B28" i="3" a="1"/>
  <c r="B28" i="3" s="1"/>
  <c r="H16" i="3"/>
  <c r="H19" i="3" s="1"/>
  <c r="B15" i="3"/>
  <c r="I16" i="3" s="1"/>
  <c r="F4" i="3"/>
  <c r="F9" i="3" s="1"/>
  <c r="F11" i="3" s="1"/>
  <c r="D4" i="3"/>
  <c r="D6" i="3" s="1"/>
  <c r="C4" i="3"/>
  <c r="C9" i="3" s="1"/>
  <c r="C11" i="3" s="1"/>
  <c r="B3" i="3"/>
  <c r="G4" i="3" s="1"/>
  <c r="D165" i="1"/>
  <c r="C89" i="3" s="1"/>
  <c r="H149" i="1"/>
  <c r="H116" i="1"/>
  <c r="H84" i="1"/>
  <c r="C87" i="3" s="1"/>
  <c r="D87" i="3" s="1"/>
  <c r="K4" i="3" l="1"/>
  <c r="K9" i="3" s="1"/>
  <c r="K11" i="3" s="1"/>
  <c r="D76" i="3"/>
  <c r="D86" i="3"/>
  <c r="D118" i="3"/>
  <c r="D102" i="3"/>
  <c r="D94" i="3"/>
  <c r="D95" i="3"/>
  <c r="D99" i="3"/>
  <c r="D96" i="3"/>
  <c r="D108" i="3"/>
  <c r="D109" i="3"/>
  <c r="D107" i="3"/>
  <c r="H165" i="1"/>
  <c r="F16" i="3"/>
  <c r="O16" i="3"/>
  <c r="O22" i="3" s="1"/>
  <c r="H22" i="3"/>
  <c r="H24" i="3" s="1"/>
  <c r="D111" i="3"/>
  <c r="D9" i="3"/>
  <c r="D11" i="3" s="1"/>
  <c r="G16" i="3"/>
  <c r="D89" i="3"/>
  <c r="D97" i="3"/>
  <c r="D98" i="3"/>
  <c r="B16" i="3"/>
  <c r="B19" i="3" s="1"/>
  <c r="J16" i="3"/>
  <c r="J19" i="3" s="1"/>
  <c r="H4" i="3"/>
  <c r="C16" i="3"/>
  <c r="C19" i="3" s="1"/>
  <c r="L16" i="3"/>
  <c r="D93" i="3"/>
  <c r="D116" i="3"/>
  <c r="K16" i="3"/>
  <c r="K19" i="3" s="1"/>
  <c r="D16" i="3"/>
  <c r="M16" i="3"/>
  <c r="L4" i="3"/>
  <c r="L9" i="3" s="1"/>
  <c r="E16" i="3"/>
  <c r="N16" i="3"/>
  <c r="N22" i="3" s="1"/>
  <c r="N24" i="3" s="1"/>
  <c r="D100" i="3"/>
  <c r="G29" i="3"/>
  <c r="G32" i="3" s="1"/>
  <c r="F29" i="3"/>
  <c r="F32" i="3" s="1"/>
  <c r="K29" i="3"/>
  <c r="K32" i="3" s="1"/>
  <c r="E29" i="3"/>
  <c r="E32" i="3" s="1"/>
  <c r="L29" i="3"/>
  <c r="D29" i="3"/>
  <c r="D32" i="3" s="1"/>
  <c r="C29" i="3"/>
  <c r="C32" i="3" s="1"/>
  <c r="J29" i="3"/>
  <c r="J32" i="3" s="1"/>
  <c r="B29" i="3"/>
  <c r="B32" i="3" s="1"/>
  <c r="I29" i="3"/>
  <c r="I32" i="3" s="1"/>
  <c r="H29" i="3"/>
  <c r="H32" i="3" s="1"/>
  <c r="I22" i="3"/>
  <c r="I24" i="3" s="1"/>
  <c r="I19" i="3"/>
  <c r="G9" i="3"/>
  <c r="G11" i="3" s="1"/>
  <c r="G6" i="3"/>
  <c r="D90" i="3"/>
  <c r="D106" i="3"/>
  <c r="D114" i="3"/>
  <c r="D117" i="3"/>
  <c r="C6" i="3"/>
  <c r="I4" i="3"/>
  <c r="F6" i="3"/>
  <c r="K22" i="3"/>
  <c r="K24" i="3" s="1"/>
  <c r="C28" i="3"/>
  <c r="B4" i="3"/>
  <c r="J4" i="3"/>
  <c r="D88" i="3"/>
  <c r="D104" i="3"/>
  <c r="D112" i="3"/>
  <c r="D115" i="3"/>
  <c r="E4" i="3"/>
  <c r="D105" i="3"/>
  <c r="D113" i="3"/>
  <c r="B22" i="3" l="1"/>
  <c r="B24" i="3" s="1"/>
  <c r="J22" i="3"/>
  <c r="J24" i="3" s="1"/>
  <c r="G22" i="3"/>
  <c r="G24" i="3" s="1"/>
  <c r="G19" i="3"/>
  <c r="E22" i="3"/>
  <c r="E24" i="3" s="1"/>
  <c r="E19" i="3"/>
  <c r="M19" i="3"/>
  <c r="M22" i="3"/>
  <c r="M24" i="3" s="1"/>
  <c r="D22" i="3"/>
  <c r="D24" i="3" s="1"/>
  <c r="D19" i="3"/>
  <c r="C22" i="3"/>
  <c r="C24" i="3" s="1"/>
  <c r="L22" i="3"/>
  <c r="L24" i="3" s="1"/>
  <c r="L19" i="3"/>
  <c r="H9" i="3"/>
  <c r="H11" i="3" s="1"/>
  <c r="H6" i="3"/>
  <c r="F19" i="3"/>
  <c r="F22" i="3"/>
  <c r="F24" i="3" s="1"/>
  <c r="I6" i="3"/>
  <c r="I9" i="3"/>
  <c r="I11" i="3" s="1"/>
  <c r="B6" i="3"/>
  <c r="B9" i="3"/>
  <c r="B11" i="3" s="1"/>
  <c r="E6" i="3"/>
  <c r="E9" i="3"/>
  <c r="E11" i="3" s="1"/>
  <c r="B33" i="3"/>
  <c r="D33" i="3" s="1"/>
  <c r="F33" i="3" s="1"/>
  <c r="B34" i="3" s="1"/>
  <c r="J6" i="3"/>
  <c r="J9" i="3"/>
  <c r="J11" i="3" s="1"/>
  <c r="B20" i="3" l="1"/>
  <c r="D20" i="3" s="1"/>
  <c r="F20" i="3" s="1"/>
  <c r="B26" i="3" s="1"/>
  <c r="B25" i="3"/>
  <c r="D25" i="3" s="1"/>
  <c r="F25" i="3" s="1"/>
  <c r="B7" i="3"/>
  <c r="D7" i="3" s="1"/>
  <c r="F7" i="3" s="1"/>
  <c r="B12" i="3"/>
  <c r="D12" i="3" s="1"/>
  <c r="F12" i="3" s="1"/>
  <c r="B13" i="3" l="1"/>
  <c r="E68" i="3" s="1" a="1"/>
  <c r="E68" i="3" s="1"/>
  <c r="D72" i="3" s="1"/>
  <c r="D70" i="3" l="1"/>
  <c r="D77" i="3"/>
  <c r="D75" i="3"/>
  <c r="D71" i="3"/>
</calcChain>
</file>

<file path=xl/sharedStrings.xml><?xml version="1.0" encoding="utf-8"?>
<sst xmlns="http://schemas.openxmlformats.org/spreadsheetml/2006/main" count="623" uniqueCount="423">
  <si>
    <t>FORMULÁRIO PARA PEDIDOS DE LIGAÇÃO NOVA NA ÁREA URBANA OU AUMENTO DE CARGA
NA ÁREA URBANA OU RURAL (AGRUPAMENTOS SEM DISJUNTOR GERAL)</t>
  </si>
  <si>
    <t>ORIENTAÇÕES PARA PREENCHIMENTO:</t>
  </si>
  <si>
    <t>• O formulário deverá ser preenchido para unidades consumidoras que se enquadrem em uma das situações:</t>
  </si>
  <si>
    <r>
      <rPr>
        <b/>
        <sz val="12"/>
        <color theme="1"/>
        <rFont val="Calibri"/>
      </rPr>
      <t xml:space="preserve">a. </t>
    </r>
    <r>
      <rPr>
        <sz val="12"/>
        <color theme="1"/>
        <rFont val="Calibri"/>
      </rPr>
      <t xml:space="preserve">Unidade consumidora individual </t>
    </r>
    <r>
      <rPr>
        <b/>
        <u/>
        <sz val="12"/>
        <color theme="1"/>
        <rFont val="Calibri (Body)"/>
      </rPr>
      <t>urbana</t>
    </r>
    <r>
      <rPr>
        <sz val="12"/>
        <color theme="1"/>
        <rFont val="Calibri"/>
      </rPr>
      <t xml:space="preserve"> e bifásica, com disjuntor bipolar acima de 60A (disjuntor NEMA) ou 63A (disjuntor IEC) </t>
    </r>
    <r>
      <rPr>
        <b/>
        <sz val="12"/>
        <color theme="1"/>
        <rFont val="Calibri"/>
      </rPr>
      <t>E</t>
    </r>
    <r>
      <rPr>
        <sz val="12"/>
        <color theme="1"/>
        <rFont val="Calibri"/>
      </rPr>
      <t xml:space="preserve"> carga instalada até 75 kW;</t>
    </r>
  </si>
  <si>
    <r>
      <rPr>
        <b/>
        <sz val="12"/>
        <color theme="1"/>
        <rFont val="Calibri"/>
      </rPr>
      <t xml:space="preserve">b. </t>
    </r>
    <r>
      <rPr>
        <sz val="12"/>
        <color theme="1"/>
        <rFont val="Calibri"/>
      </rPr>
      <t xml:space="preserve">Unidade consumidora individual </t>
    </r>
    <r>
      <rPr>
        <b/>
        <u/>
        <sz val="12"/>
        <color theme="1"/>
        <rFont val="Calibri (Body)"/>
      </rPr>
      <t>urbana</t>
    </r>
    <r>
      <rPr>
        <sz val="12"/>
        <color theme="1"/>
        <rFont val="Calibri (Body)"/>
      </rPr>
      <t xml:space="preserve"> e trifásica, com carga instalada até 75 kW;</t>
    </r>
  </si>
  <si>
    <r>
      <rPr>
        <b/>
        <sz val="12"/>
        <color theme="1"/>
        <rFont val="Calibri"/>
      </rPr>
      <t xml:space="preserve">c. </t>
    </r>
    <r>
      <rPr>
        <sz val="12"/>
        <color theme="1"/>
        <rFont val="Calibri"/>
      </rPr>
      <t xml:space="preserve">Aumento de carga para unidade consumidora individual </t>
    </r>
    <r>
      <rPr>
        <b/>
        <u/>
        <sz val="12"/>
        <color theme="1"/>
        <rFont val="Calibri (Body)"/>
      </rPr>
      <t>rural</t>
    </r>
    <r>
      <rPr>
        <sz val="12"/>
        <color theme="1"/>
        <rFont val="Calibri (Body)"/>
      </rPr>
      <t>, com carga instalada até 75 kW;</t>
    </r>
  </si>
  <si>
    <r>
      <rPr>
        <b/>
        <sz val="12"/>
        <color theme="1"/>
        <rFont val="Calibri"/>
      </rPr>
      <t xml:space="preserve">d. </t>
    </r>
    <r>
      <rPr>
        <sz val="12"/>
        <color theme="1"/>
        <rFont val="Calibri"/>
      </rPr>
      <t>Agrupamento com até 3 caixas de medição que possua somente uma unidade trifásica, desde que as proteções dos disjuntores bipolares e do tripolar sejam de no máximo 60A (disjuntor NEMA) ou 63A (disjuntor IEC);</t>
    </r>
  </si>
  <si>
    <t>• Para os pedidos de Ligação Nova é obrigatório anexar ao formulário um dos documentos emitidos por órgão competente que comprove que a unidade consumidora está localizada em área regular, conforme relação disponível no portal Cemig:</t>
  </si>
  <si>
    <t>https://www.cemig.com.br/atendimento/ligacao-nova-e-aumento-de-carga/;</t>
  </si>
  <si>
    <t>• O pedido poderá ser reprovado no momento da visita técnica caso não sejam identificadas as cargas declaradas neste formulário;</t>
  </si>
  <si>
    <t>• Serão verificadas as condições ambientais pela Cemig no momento da ligação:</t>
  </si>
  <si>
    <r>
      <rPr>
        <b/>
        <sz val="12"/>
        <color rgb="FF000000"/>
        <rFont val="Calibri"/>
      </rPr>
      <t xml:space="preserve">a. </t>
    </r>
    <r>
      <rPr>
        <sz val="12"/>
        <color rgb="FF000000"/>
        <rFont val="Calibri"/>
      </rPr>
      <t>Caso a propriedade esteja localizada em área protegida pela legislação, é necessária a apresentação de licença ou declaração emitida pelo órgão competente;</t>
    </r>
  </si>
  <si>
    <r>
      <rPr>
        <b/>
        <sz val="12"/>
        <color rgb="FF000000"/>
        <rFont val="Calibri"/>
      </rPr>
      <t xml:space="preserve">b. </t>
    </r>
    <r>
      <rPr>
        <sz val="12"/>
        <color rgb="FF000000"/>
        <rFont val="Calibri"/>
      </rPr>
      <t>Caso a propriedade esteja em entorno de reservatório deve ser apresentada autorização da concessionária ou do responsável pelo reservatório.</t>
    </r>
  </si>
  <si>
    <t xml:space="preserve">• Atenção para as cargas vetadas conforme o tipo de fornecimento solicitado. Ver normas ND-5.1 e ND-5.2, disponíveis no portal </t>
  </si>
  <si>
    <t>https://www.cemig.com.br/atendimento/normas-tecnicas/;</t>
  </si>
  <si>
    <t>• Orientações adicionais poderão ser obtidas no portal Cemig ou no Cemig Atende Web.</t>
  </si>
  <si>
    <t>*Campos de preenchimento obrigatório       **Campos de preenchimento obrigatório para pessoa física</t>
  </si>
  <si>
    <t>1. Dados do Consumidor (Titular da conta de energia ou proprietário/possuidor do imóvel)</t>
  </si>
  <si>
    <t>Nome Completo (sem abreviações):*</t>
  </si>
  <si>
    <t>Filiação (Mãe ou Pai - sem Abreviação):**</t>
  </si>
  <si>
    <t>RG/RNE/RANI:**</t>
  </si>
  <si>
    <t>CPF/CNPJ:*</t>
  </si>
  <si>
    <t>Data Nascimento:**</t>
  </si>
  <si>
    <t>Telefones* (informe pelo menos um):</t>
  </si>
  <si>
    <t xml:space="preserve">Celular: </t>
  </si>
  <si>
    <t>Fixo:</t>
  </si>
  <si>
    <t>E-mail:*</t>
  </si>
  <si>
    <t>Possui NIS para cadastro da Tarifa Social?**</t>
  </si>
  <si>
    <t>Se sim, número do NIS:</t>
  </si>
  <si>
    <t>Possui laudo médico de equipamentos elétricos essenciais à sobrevivência humana?**</t>
  </si>
  <si>
    <t>2. Endereço da Unidade Consumidora (deve ser o Endereço do Padrão de Entrada/Ponto de Entrega)</t>
  </si>
  <si>
    <t>Endereço:*</t>
  </si>
  <si>
    <t>Nº:*</t>
  </si>
  <si>
    <t>Compl.:</t>
  </si>
  <si>
    <t>Bairro:*</t>
  </si>
  <si>
    <t>CEP:*</t>
  </si>
  <si>
    <t>Município:*</t>
  </si>
  <si>
    <t>Estado:*</t>
  </si>
  <si>
    <t>Ponto de Referência:</t>
  </si>
  <si>
    <t>Nº instalação do Vizinho:</t>
  </si>
  <si>
    <t>O padrão a ser ligado está a uma distância menor que 30 metros do transformador da CEMIG?</t>
  </si>
  <si>
    <t>3. Dados de Correspondência e Fatura (Conta de Energia)</t>
  </si>
  <si>
    <t>Para ligação nova, obrigatório informar a data de Vencimento da Fatura:</t>
  </si>
  <si>
    <t>Para ligação nova, obrigatório informar o meio de recebimento da fatura (conta):</t>
  </si>
  <si>
    <t>Caso tenha escolhido a opção 2, especifique o e-mail:</t>
  </si>
  <si>
    <t>Caso tenha escolhido a opção 4, preencha os campos abaixo:</t>
  </si>
  <si>
    <t>Caso tenha conta globalizada e desejar vincular o vencimento da conta desta unidade junto com outras instalações, informar o nº da conta globalizada (Trata-se de código de débito automático globalizado da fatura):</t>
  </si>
  <si>
    <t>__________________________________________</t>
  </si>
  <si>
    <t>4. Resumo da Relação de Carga</t>
  </si>
  <si>
    <t>Informe a quantidade dos equipamentos instalados ou previstos em cada unidade consumidora. Use as linhas em branco para informar outros equipamentos, caso necessário.</t>
  </si>
  <si>
    <t>UNIDADE CONSUMIDORA 1</t>
  </si>
  <si>
    <t>Quantidade</t>
  </si>
  <si>
    <t>Descrição do Equipamento</t>
  </si>
  <si>
    <t>Alarme</t>
  </si>
  <si>
    <t>Fogão Elétrico</t>
  </si>
  <si>
    <t>Aparelho de Som</t>
  </si>
  <si>
    <t>Forno Microondas</t>
  </si>
  <si>
    <t>Aquecedor de Água</t>
  </si>
  <si>
    <t>Freezer Horizontal</t>
  </si>
  <si>
    <t>Ar Cond 10.000 BTUs</t>
  </si>
  <si>
    <t>Freezer Vertical</t>
  </si>
  <si>
    <t>Ar Cond 20.000 BTUs</t>
  </si>
  <si>
    <t>Geladeira Simples</t>
  </si>
  <si>
    <t>Ar Cond 30.000 BTUs</t>
  </si>
  <si>
    <t>Geladeira Duplex</t>
  </si>
  <si>
    <t>Aspirador de Pó</t>
  </si>
  <si>
    <t>Grill/Sanduicheira</t>
  </si>
  <si>
    <t>Balança Eletrônica</t>
  </si>
  <si>
    <t>Liquidificador</t>
  </si>
  <si>
    <t>Balcão Expositor</t>
  </si>
  <si>
    <t>Lâmpada Fluor. Compact.</t>
  </si>
  <si>
    <t>Batedeira Massa Padaria</t>
  </si>
  <si>
    <t>Lâmpada Fluorescrente</t>
  </si>
  <si>
    <t>Batedeira de Bolo</t>
  </si>
  <si>
    <t>Lâmpada Led</t>
  </si>
  <si>
    <t>Batedeira de Sorvete</t>
  </si>
  <si>
    <t>Bebedouro Elétrico</t>
  </si>
  <si>
    <t>Máquina Copiadora</t>
  </si>
  <si>
    <t>Bomba d'água</t>
  </si>
  <si>
    <t>Máquina Lavar Louças</t>
  </si>
  <si>
    <t>Cafeteira Doméstica</t>
  </si>
  <si>
    <t>Máquina Policorte</t>
  </si>
  <si>
    <t>Cafeteira Industrial</t>
  </si>
  <si>
    <t>Máquina Lavar Roupas</t>
  </si>
  <si>
    <t>Câmara Frigorífica</t>
  </si>
  <si>
    <t>Secador de Cabelos</t>
  </si>
  <si>
    <t>Cerca Elétrica</t>
  </si>
  <si>
    <t>Tanquinho Lavar Roupa</t>
  </si>
  <si>
    <t>Chuveiro</t>
  </si>
  <si>
    <t>Televisão</t>
  </si>
  <si>
    <t>Cilindro Massa Padaria</t>
  </si>
  <si>
    <t>Torradeira</t>
  </si>
  <si>
    <t>Circulador de Ar</t>
  </si>
  <si>
    <t>Ventilador</t>
  </si>
  <si>
    <t>Computador/Impressora</t>
  </si>
  <si>
    <t>Esmeril</t>
  </si>
  <si>
    <t>Espremedor Fruta Doméstico</t>
  </si>
  <si>
    <t>Estufa de Salgado</t>
  </si>
  <si>
    <t>Exaustor</t>
  </si>
  <si>
    <t>Ferro Elétrico</t>
  </si>
  <si>
    <t>Carga total instalada entre 50 kW e 75 kW?*</t>
  </si>
  <si>
    <t>Se sim, informe a demanda</t>
  </si>
  <si>
    <t xml:space="preserve">Soma das Cargas não Especiais: </t>
  </si>
  <si>
    <t>UNIDADE CONSUMIDORA 2</t>
  </si>
  <si>
    <t>UNIDADE CONSUMIDORA 3</t>
  </si>
  <si>
    <t xml:space="preserve">Nas relações acima há motores, máquinas de solda ou outras cargas especiais?* </t>
  </si>
  <si>
    <t>Se sim, informe abaixo as cargas e em qual unidade consumidora esta ficará ligada</t>
  </si>
  <si>
    <t>Anexo I - tabela de conversão de potências</t>
  </si>
  <si>
    <t>Unidade Consumidora</t>
  </si>
  <si>
    <t>Equipamento</t>
  </si>
  <si>
    <t>Nº de Fases e
Tensão*</t>
  </si>
  <si>
    <t>Potência de Trabalho</t>
  </si>
  <si>
    <t>Potência Total Absorvida (kW)</t>
  </si>
  <si>
    <t>Valor</t>
  </si>
  <si>
    <t>Unidade</t>
  </si>
  <si>
    <t>Haverá partida simultânea de motores?*</t>
  </si>
  <si>
    <t>Motores das linhas:</t>
  </si>
  <si>
    <t>Soma das Cargas Especiais:</t>
  </si>
  <si>
    <t>Soma Total das Cargas:</t>
  </si>
  <si>
    <t>5. Dados da(s) Unidade(s) Consumidora(s)</t>
  </si>
  <si>
    <r>
      <rPr>
        <sz val="12"/>
        <color theme="1"/>
        <rFont val="Calibri"/>
      </rPr>
      <t xml:space="preserve">Preencha, individualmente, os campos abaixo referentes a todas unidades consumidoras, de acordo com o tipo de solicitação desejada: 
</t>
    </r>
    <r>
      <rPr>
        <b/>
        <sz val="12"/>
        <color theme="1"/>
        <rFont val="Calibri"/>
      </rPr>
      <t xml:space="preserve">Ligação Nova, Alteração de Carga </t>
    </r>
    <r>
      <rPr>
        <sz val="12"/>
        <color theme="1"/>
        <rFont val="Calibri"/>
      </rPr>
      <t>ou</t>
    </r>
    <r>
      <rPr>
        <b/>
        <sz val="12"/>
        <color theme="1"/>
        <rFont val="Calibri"/>
      </rPr>
      <t xml:space="preserve"> Caixa Existente sem Alteração:</t>
    </r>
  </si>
  <si>
    <r>
      <rPr>
        <b/>
        <sz val="12"/>
        <color theme="1"/>
        <rFont val="Calibri"/>
      </rPr>
      <t>a)</t>
    </r>
    <r>
      <rPr>
        <sz val="12"/>
        <color theme="1"/>
        <rFont val="Calibri"/>
      </rPr>
      <t xml:space="preserve"> Para </t>
    </r>
    <r>
      <rPr>
        <b/>
        <sz val="12"/>
        <color theme="1"/>
        <rFont val="Calibri"/>
      </rPr>
      <t>Ligação Nova</t>
    </r>
    <r>
      <rPr>
        <sz val="12"/>
        <color theme="1"/>
        <rFont val="Calibri"/>
      </rPr>
      <t>, informe o disjuntor solicitado, o número predial, a atividade principal da unidade consumidora (Residencial, Comercial, Industrial ou Rural) e o Ramo de Atividade (caso não seja residencial). Quando aplicável, informar também a identificação da caixa (ex: Cond, Lj1, Casa 1, Apto 101 etc.);</t>
    </r>
  </si>
  <si>
    <r>
      <rPr>
        <b/>
        <sz val="12"/>
        <color theme="1"/>
        <rFont val="Calibri"/>
      </rPr>
      <t>b)</t>
    </r>
    <r>
      <rPr>
        <sz val="12"/>
        <color theme="1"/>
        <rFont val="Calibri"/>
      </rPr>
      <t xml:space="preserve"> Para </t>
    </r>
    <r>
      <rPr>
        <b/>
        <sz val="12"/>
        <color theme="1"/>
        <rFont val="Calibri"/>
      </rPr>
      <t>Alteração de Carga ou Caixa sem Alteração de Carga (com ou sem mudança de local)</t>
    </r>
    <r>
      <rPr>
        <sz val="12"/>
        <color theme="1"/>
        <rFont val="Calibri"/>
      </rPr>
      <t>, informar o número da instalação, o número do medidor ou o número da caixa. Para o disjuntor preencher conforme exemplos abaixo:</t>
    </r>
  </si>
  <si>
    <t>• Caixa com troca de monopolar de 40A para tripolar de 60A. Como preencher: de 1x40 para 3x60A;</t>
  </si>
  <si>
    <t>• Caixa sem Alteração de Carga com disjuntor tripolar de 60A. Como preencher: de 3x60 para 3x60A;</t>
  </si>
  <si>
    <r>
      <rPr>
        <b/>
        <sz val="12"/>
        <color theme="1"/>
        <rFont val="Calibri"/>
      </rPr>
      <t>c)</t>
    </r>
    <r>
      <rPr>
        <sz val="12"/>
        <color theme="1"/>
        <rFont val="Calibri"/>
      </rPr>
      <t xml:space="preserve"> Para </t>
    </r>
    <r>
      <rPr>
        <b/>
        <sz val="12"/>
        <color theme="1"/>
        <rFont val="Calibri"/>
      </rPr>
      <t>Alteração de Carga</t>
    </r>
    <r>
      <rPr>
        <sz val="12"/>
        <color theme="1"/>
        <rFont val="Calibri"/>
      </rPr>
      <t>, informar a carga total atual da unidade consumidora (em kW) e, caso a carga atual seja superior a 50kW, informar também a demanda atual;</t>
    </r>
  </si>
  <si>
    <r>
      <rPr>
        <b/>
        <sz val="12"/>
        <color theme="1"/>
        <rFont val="Calibri"/>
      </rPr>
      <t xml:space="preserve">d) </t>
    </r>
    <r>
      <rPr>
        <sz val="12"/>
        <color theme="1"/>
        <rFont val="Calibri"/>
      </rPr>
      <t xml:space="preserve">Para </t>
    </r>
    <r>
      <rPr>
        <b/>
        <sz val="12"/>
        <color theme="1"/>
        <rFont val="Calibri"/>
      </rPr>
      <t>Alteração de Carga ou Caixa sem Alteração de Carga (com ou sem mudança de local)</t>
    </r>
    <r>
      <rPr>
        <sz val="12"/>
        <color theme="1"/>
        <rFont val="Calibri"/>
      </rPr>
      <t>, informar o novo ramo de atividade e a alteração de complemento (ex: de CASA para LOJA),</t>
    </r>
    <r>
      <rPr>
        <sz val="12"/>
        <color theme="1"/>
        <rFont val="Calibri (Body)"/>
      </rPr>
      <t xml:space="preserve"> </t>
    </r>
    <r>
      <rPr>
        <b/>
        <u/>
        <sz val="12"/>
        <color theme="1"/>
        <rFont val="Calibri (Body)"/>
      </rPr>
      <t>somente se houver alteração;</t>
    </r>
  </si>
  <si>
    <r>
      <rPr>
        <b/>
        <sz val="12"/>
        <color theme="1"/>
        <rFont val="Calibri"/>
      </rPr>
      <t xml:space="preserve">e) </t>
    </r>
    <r>
      <rPr>
        <sz val="12"/>
        <color theme="1"/>
        <rFont val="Calibri"/>
      </rPr>
      <t xml:space="preserve">Se na solicitação houver alguma unidade consumidora com Geração Distribuída já conectada, é dispensado o pedido do Parecer de Acesso somente se não houver alteração na potência instalada da geração, </t>
    </r>
    <r>
      <rPr>
        <b/>
        <sz val="12"/>
        <color theme="1"/>
        <rFont val="Calibri"/>
      </rPr>
      <t>desde que esta informação esteja explícita no campo “Observações” deste formulário (item 6).</t>
    </r>
  </si>
  <si>
    <t>g) Conforme o Art. 91 da REN1000/21 da Aneel, as notas de vistoria e instalação da medição passarão a ser geradas automaticamente no primeiro dia útil subsequente à liberação de carga ou conclusão da obra. Diante disso, a primeira caixa relacionada no campo Unidade Consumidora 1 será a caixa a ser energizada no final do processo de conexão. A mesma regra poderá ser aplicada para alteração de carga com mudança de local.</t>
  </si>
  <si>
    <t>Unidade Consumidora 1</t>
  </si>
  <si>
    <t>Tipo de Solicitação desejada:*</t>
  </si>
  <si>
    <t>Ligação Nova</t>
  </si>
  <si>
    <t>Disjuntor e Tipo:*</t>
  </si>
  <si>
    <t>Nº Predial:*</t>
  </si>
  <si>
    <t>Caixa:</t>
  </si>
  <si>
    <t>Atividade Principal:*</t>
  </si>
  <si>
    <t>Ramo de Atividade:*</t>
  </si>
  <si>
    <t>Alteração de Carga ou Caixa Existente sem Alteração</t>
  </si>
  <si>
    <t>Identificação:*</t>
  </si>
  <si>
    <t>Disjuntor:*     De:</t>
  </si>
  <si>
    <t>Para:</t>
  </si>
  <si>
    <t>Ramo de Atividade:</t>
  </si>
  <si>
    <t>Complemento:       De:</t>
  </si>
  <si>
    <t>Necessária Mudança de Local*</t>
  </si>
  <si>
    <t>Carga Instalada Atual:</t>
  </si>
  <si>
    <t>Demanda:</t>
  </si>
  <si>
    <t>Necessário desligamento programado:*</t>
  </si>
  <si>
    <t>Unidade Consumidora 2</t>
  </si>
  <si>
    <t>Tipo de Solicitação desejada:</t>
  </si>
  <si>
    <t>Necessária Mudança de Local:*</t>
  </si>
  <si>
    <t>Unidade Consumidora 3</t>
  </si>
  <si>
    <t>6. Observações</t>
  </si>
  <si>
    <t>________________________________________________________________ , _______ de __________________________ de 20___</t>
  </si>
  <si>
    <t>(Local e data)</t>
  </si>
  <si>
    <t>______________________________________________________________________________________________________________</t>
  </si>
  <si>
    <t>Assinatura do(a) proprietário(a) ou representante legal</t>
  </si>
  <si>
    <t>(A assinatura é obrigatória apenas para pedidos realizados presencialmente nas agências ou postos de atendimento)</t>
  </si>
  <si>
    <r>
      <rPr>
        <b/>
        <sz val="14"/>
        <color theme="1"/>
        <rFont val="Times New Roman"/>
      </rPr>
      <t xml:space="preserve">A)   </t>
    </r>
    <r>
      <rPr>
        <b/>
        <u/>
        <sz val="14"/>
        <color theme="1"/>
        <rFont val="Times New Roman"/>
      </rPr>
      <t>MOTORES MONOFÁSICOS</t>
    </r>
  </si>
  <si>
    <t>POTÊNCIA EM CV - TRABALHO</t>
  </si>
  <si>
    <t>1/4</t>
  </si>
  <si>
    <t>1/3</t>
  </si>
  <si>
    <t>1/2</t>
  </si>
  <si>
    <t>3/4</t>
  </si>
  <si>
    <t>1,5</t>
  </si>
  <si>
    <t>7,5</t>
  </si>
  <si>
    <t>12,5</t>
  </si>
  <si>
    <t>POTÊNCIA EM kW - ABSORVIDA</t>
  </si>
  <si>
    <t>0,39</t>
  </si>
  <si>
    <t>0,52</t>
  </si>
  <si>
    <t>0,66</t>
  </si>
  <si>
    <t>0,89</t>
  </si>
  <si>
    <t>1,10</t>
  </si>
  <si>
    <t>1,58</t>
  </si>
  <si>
    <t>2,07</t>
  </si>
  <si>
    <t>3,07</t>
  </si>
  <si>
    <t>3,98</t>
  </si>
  <si>
    <t>4,91</t>
  </si>
  <si>
    <t>7,46</t>
  </si>
  <si>
    <t>9,44</t>
  </si>
  <si>
    <t>12,10</t>
  </si>
  <si>
    <t>DEMANDA EM kVA***</t>
  </si>
  <si>
    <t>0,62</t>
  </si>
  <si>
    <t>0,73</t>
  </si>
  <si>
    <t>0,92</t>
  </si>
  <si>
    <t>1,24</t>
  </si>
  <si>
    <t>1,49</t>
  </si>
  <si>
    <t>1,93</t>
  </si>
  <si>
    <t>2,44</t>
  </si>
  <si>
    <t>3,20</t>
  </si>
  <si>
    <t>4,15</t>
  </si>
  <si>
    <t>5,22</t>
  </si>
  <si>
    <t>7,94</t>
  </si>
  <si>
    <t>10,04</t>
  </si>
  <si>
    <t>13,01</t>
  </si>
  <si>
    <r>
      <rPr>
        <b/>
        <sz val="14"/>
        <color theme="1"/>
        <rFont val="Times New Roman"/>
      </rPr>
      <t xml:space="preserve">B)    </t>
    </r>
    <r>
      <rPr>
        <b/>
        <u/>
        <sz val="14"/>
        <color theme="1"/>
        <rFont val="Times New Roman"/>
      </rPr>
      <t>MOTORES TRIFÁSICOS</t>
    </r>
  </si>
  <si>
    <t>1/6</t>
  </si>
  <si>
    <t>0,25</t>
  </si>
  <si>
    <t>0,33</t>
  </si>
  <si>
    <t>0,41</t>
  </si>
  <si>
    <t>0,57</t>
  </si>
  <si>
    <t>0,82</t>
  </si>
  <si>
    <t>1,13</t>
  </si>
  <si>
    <t>1,94</t>
  </si>
  <si>
    <t>2,91</t>
  </si>
  <si>
    <t>3,82</t>
  </si>
  <si>
    <t>4,78</t>
  </si>
  <si>
    <t>0,37</t>
  </si>
  <si>
    <t>0,48</t>
  </si>
  <si>
    <t>0,56</t>
  </si>
  <si>
    <t>0,72</t>
  </si>
  <si>
    <t>1,08</t>
  </si>
  <si>
    <t>1,38</t>
  </si>
  <si>
    <t>2,03</t>
  </si>
  <si>
    <t>2,40</t>
  </si>
  <si>
    <t>3,64</t>
  </si>
  <si>
    <t>4,96</t>
  </si>
  <si>
    <t>5,62</t>
  </si>
  <si>
    <t>5,45</t>
  </si>
  <si>
    <t>6,90</t>
  </si>
  <si>
    <t>9,68</t>
  </si>
  <si>
    <t>11,79</t>
  </si>
  <si>
    <t>13,63</t>
  </si>
  <si>
    <t>18,40</t>
  </si>
  <si>
    <t>22,44</t>
  </si>
  <si>
    <t>26,93</t>
  </si>
  <si>
    <t>44,34</t>
  </si>
  <si>
    <t>51,35</t>
  </si>
  <si>
    <t>62,73</t>
  </si>
  <si>
    <t>6,49</t>
  </si>
  <si>
    <t>8,12</t>
  </si>
  <si>
    <t>10,76</t>
  </si>
  <si>
    <t>13,25</t>
  </si>
  <si>
    <t>14,98</t>
  </si>
  <si>
    <t>20,67</t>
  </si>
  <si>
    <t>24,66</t>
  </si>
  <si>
    <t>29,59</t>
  </si>
  <si>
    <t>49,27</t>
  </si>
  <si>
    <t>57,70</t>
  </si>
  <si>
    <t>70,48</t>
  </si>
  <si>
    <t>*** Demanda individual para apenas um motor. Para quantidades superiores, consultar Norma ND-5.1.</t>
  </si>
  <si>
    <r>
      <rPr>
        <b/>
        <sz val="14"/>
        <color theme="1"/>
        <rFont val="Times New Roman"/>
      </rPr>
      <t xml:space="preserve">C)   </t>
    </r>
    <r>
      <rPr>
        <b/>
        <u/>
        <sz val="14"/>
        <color theme="1"/>
        <rFont val="Times New Roman"/>
      </rPr>
      <t>AR CONDICIONADO</t>
    </r>
  </si>
  <si>
    <t>POTÊNCIA EM BTU</t>
  </si>
  <si>
    <t>POTÊNCIA EM kW</t>
  </si>
  <si>
    <t>1,3</t>
  </si>
  <si>
    <t>1,4</t>
  </si>
  <si>
    <t>1,6</t>
  </si>
  <si>
    <t>1,9</t>
  </si>
  <si>
    <t>2,6</t>
  </si>
  <si>
    <t>2,8</t>
  </si>
  <si>
    <t>3,6</t>
  </si>
  <si>
    <t>CPF</t>
  </si>
  <si>
    <t>Dígito</t>
  </si>
  <si>
    <t>Mult</t>
  </si>
  <si>
    <t>Soma</t>
  </si>
  <si>
    <t>Resto</t>
  </si>
  <si>
    <t>1º Dig. Ver.</t>
  </si>
  <si>
    <t>2º Dig. Ver.</t>
  </si>
  <si>
    <t>Verificação</t>
  </si>
  <si>
    <t>CNPJ</t>
  </si>
  <si>
    <t>Extract</t>
  </si>
  <si>
    <t>Dígitos</t>
  </si>
  <si>
    <t>NIS</t>
  </si>
  <si>
    <t>Dig. Ver</t>
  </si>
  <si>
    <t>2.</t>
  </si>
  <si>
    <t>1 - E-mail informado neste formulário</t>
  </si>
  <si>
    <t>2 - Outro E-mail</t>
  </si>
  <si>
    <t>3 - Endereço da Unidade Consumidora</t>
  </si>
  <si>
    <t>4 - Outro Endereço</t>
  </si>
  <si>
    <t>4.</t>
  </si>
  <si>
    <t>Primeiro ponto em propriedade rural.</t>
  </si>
  <si>
    <t>Novo ponto em propriedade rural já eletrificada.</t>
  </si>
  <si>
    <t>Desmembramento de propriedade rural.</t>
  </si>
  <si>
    <t>Novo ponto em área já eletrificada e desmembrada da propriedade rural.</t>
  </si>
  <si>
    <t>Parcelamento de solo rural para fins urbandos
(Ex.: condomínio, loteamento, chacreamento, granjeamento, núcleos de domicílios ou área de sítios de lazer).</t>
  </si>
  <si>
    <t>Outro tipo de atendimento.</t>
  </si>
  <si>
    <t>6.</t>
  </si>
  <si>
    <t>1 - Desejo ser beneficiado com o Padrão de Entrada, o Ramal de Conexão e o Kit de Instalação Interna.</t>
  </si>
  <si>
    <t>2 - Não tenho interesse em nenhum dos itens oferecidos. Estou ciente que não haverá nenhum tipo de ressarcimento.</t>
  </si>
  <si>
    <t>3 - Desejo ser beneficiado apenas com o(s) seguinte(s) item(ns):</t>
  </si>
  <si>
    <t>5.</t>
  </si>
  <si>
    <t>Monopolar 10A</t>
  </si>
  <si>
    <t>1x10A</t>
  </si>
  <si>
    <t>Monofásico 127 V</t>
  </si>
  <si>
    <t>Monopolar 15A</t>
  </si>
  <si>
    <t>1x15A</t>
  </si>
  <si>
    <t>Monofásico 220 V</t>
  </si>
  <si>
    <t>Monopolar 20A</t>
  </si>
  <si>
    <t>1x20A</t>
  </si>
  <si>
    <t>Bifásico 127 V</t>
  </si>
  <si>
    <t>Monopolar 25A</t>
  </si>
  <si>
    <t>1x25A</t>
  </si>
  <si>
    <t>Bifásico 220 V</t>
  </si>
  <si>
    <t>Monopolar 30A</t>
  </si>
  <si>
    <t>1x30A</t>
  </si>
  <si>
    <t>Trifásico 127 V</t>
  </si>
  <si>
    <t>Monopolar 35A</t>
  </si>
  <si>
    <t>1x35A</t>
  </si>
  <si>
    <t>Trifásico 220 V</t>
  </si>
  <si>
    <t>Monopolar 40A</t>
  </si>
  <si>
    <t>1x40A</t>
  </si>
  <si>
    <t>Monopolar 50A</t>
  </si>
  <si>
    <t>1x50A</t>
  </si>
  <si>
    <t>Monopolar 60A</t>
  </si>
  <si>
    <t>1x60A</t>
  </si>
  <si>
    <t>Monopolar 63A</t>
  </si>
  <si>
    <t>1x63A</t>
  </si>
  <si>
    <t>Monopolar 70A</t>
  </si>
  <si>
    <t>1x70A</t>
  </si>
  <si>
    <t>Monopolar 300A</t>
  </si>
  <si>
    <t>1x300A</t>
  </si>
  <si>
    <t>Bipolar 10A</t>
  </si>
  <si>
    <t>2x10A</t>
  </si>
  <si>
    <t>Bipolar 15A</t>
  </si>
  <si>
    <t>2x15A</t>
  </si>
  <si>
    <t>Campo</t>
  </si>
  <si>
    <t>Prenchimento</t>
  </si>
  <si>
    <t>Válido?</t>
  </si>
  <si>
    <t>Tipo</t>
  </si>
  <si>
    <t>Bipolar 20A</t>
  </si>
  <si>
    <t>2x20A</t>
  </si>
  <si>
    <t>Bipolar 25A</t>
  </si>
  <si>
    <t>2x25A</t>
  </si>
  <si>
    <t>Bipolar 30A</t>
  </si>
  <si>
    <t>2x30A</t>
  </si>
  <si>
    <t>Bipolar 35A</t>
  </si>
  <si>
    <t>2x35A</t>
  </si>
  <si>
    <t>Bipolar 40A</t>
  </si>
  <si>
    <t>2x40A</t>
  </si>
  <si>
    <t>Bipolar 50A</t>
  </si>
  <si>
    <t>2x50A</t>
  </si>
  <si>
    <t>Bipolar 60A</t>
  </si>
  <si>
    <t>2x60A</t>
  </si>
  <si>
    <t>Bipolar 63A</t>
  </si>
  <si>
    <t>2x63A</t>
  </si>
  <si>
    <t>Bipolar 70A</t>
  </si>
  <si>
    <t>2x70A</t>
  </si>
  <si>
    <t>Bipolar 80A</t>
  </si>
  <si>
    <t>2x80A</t>
  </si>
  <si>
    <t>Bipolar 90A</t>
  </si>
  <si>
    <t>2x90A</t>
  </si>
  <si>
    <t>Bipolar 100A</t>
  </si>
  <si>
    <t>2x100A</t>
  </si>
  <si>
    <t>Bipolar 120A</t>
  </si>
  <si>
    <t>2x120A</t>
  </si>
  <si>
    <t>Bipolar 150A</t>
  </si>
  <si>
    <t>2x150A</t>
  </si>
  <si>
    <t>Bipolar 200A</t>
  </si>
  <si>
    <t>2x200A</t>
  </si>
  <si>
    <t>Tripolar 15A</t>
  </si>
  <si>
    <t>3x15A</t>
  </si>
  <si>
    <t>Tripolar 25A</t>
  </si>
  <si>
    <t>3x25A</t>
  </si>
  <si>
    <t>Tripolar 30A</t>
  </si>
  <si>
    <t>3x30A</t>
  </si>
  <si>
    <t>Tripolar 40A</t>
  </si>
  <si>
    <t>3x40A</t>
  </si>
  <si>
    <t>Tripolar 50A</t>
  </si>
  <si>
    <t>3x50A</t>
  </si>
  <si>
    <t>Tripolar 60A</t>
  </si>
  <si>
    <t>3x60A</t>
  </si>
  <si>
    <t>Tripolar 63A</t>
  </si>
  <si>
    <t>3x63A</t>
  </si>
  <si>
    <t>Tripolar 70A</t>
  </si>
  <si>
    <t>3x70A</t>
  </si>
  <si>
    <t>Tripolar 80A</t>
  </si>
  <si>
    <t>3x80A</t>
  </si>
  <si>
    <t>Tripolar 90A</t>
  </si>
  <si>
    <t>3x90A</t>
  </si>
  <si>
    <t>Tripolar 100A</t>
  </si>
  <si>
    <t>3x100A</t>
  </si>
  <si>
    <t>Tripolar 120A</t>
  </si>
  <si>
    <t>3x120A</t>
  </si>
  <si>
    <t>Tripolar 125A</t>
  </si>
  <si>
    <t>3x125A</t>
  </si>
  <si>
    <t>Tripolar 150A</t>
  </si>
  <si>
    <t>3x150A</t>
  </si>
  <si>
    <t>Tripolar 175A</t>
  </si>
  <si>
    <t>3x175A</t>
  </si>
  <si>
    <t>Tripolar 200A</t>
  </si>
  <si>
    <t>3x200A</t>
  </si>
  <si>
    <t>Tripolar 225A</t>
  </si>
  <si>
    <t>3x225A</t>
  </si>
  <si>
    <t>Tripolar 250A</t>
  </si>
  <si>
    <t>3x250A</t>
  </si>
  <si>
    <t>Tripolar 300A</t>
  </si>
  <si>
    <t>3x300A</t>
  </si>
  <si>
    <t>Tripolar 315A</t>
  </si>
  <si>
    <t>3x315A</t>
  </si>
  <si>
    <t>Tripolar 320A</t>
  </si>
  <si>
    <t>3x320A</t>
  </si>
  <si>
    <t>Tripolar 400A</t>
  </si>
  <si>
    <t>3x400A</t>
  </si>
  <si>
    <t>Tripolar 450A</t>
  </si>
  <si>
    <t>3x450A</t>
  </si>
  <si>
    <t>Tripolar 500A</t>
  </si>
  <si>
    <t>3x500A</t>
  </si>
  <si>
    <t>Tripolar 600A</t>
  </si>
  <si>
    <t>3x600A</t>
  </si>
  <si>
    <t>Tripolar 630A</t>
  </si>
  <si>
    <t>3x630A</t>
  </si>
  <si>
    <t>Tripolar 700A</t>
  </si>
  <si>
    <t>3x700A</t>
  </si>
  <si>
    <t>Tripolar 800A</t>
  </si>
  <si>
    <t>3x800A</t>
  </si>
  <si>
    <t>Validate</t>
  </si>
  <si>
    <t xml:space="preserve">  </t>
  </si>
  <si>
    <r>
      <t xml:space="preserve">• Este formulário deverá ser preenchido em nome do solicitante ou do representante legal. A assinatura é obrigatória apenas para as solicitações realizadas </t>
    </r>
    <r>
      <rPr>
        <b/>
        <u/>
        <sz val="12"/>
        <color theme="1"/>
        <rFont val="Calibri (Body)"/>
      </rPr>
      <t>presencialmente</t>
    </r>
    <r>
      <rPr>
        <sz val="12"/>
        <color theme="1"/>
        <rFont val="Calibri"/>
      </rPr>
      <t xml:space="preserve"> nas agências ou postos de atendimento;</t>
    </r>
  </si>
  <si>
    <t>f) No campo tipo de solicitação desejada, quando for marcado Alteração de carga ou Caixa Existente sem alteração de Carga, é obrigatório selecionar “sim ou não” nos campos necessária mudança de local e necessário desligamento programado (corte para conserto).</t>
  </si>
  <si>
    <t xml:space="preserve">• Conforme artigo 9° da Resolução Normativa ANEEL (REN) Nº 1.000/2021 que trata da representação, o responsável técnico deverá apresentar procuração (pessoa física ou pessoa jurídica) para solicitações em nome de terceiros. </t>
  </si>
  <si>
    <t>Não</t>
  </si>
  <si>
    <t>Carga total instalada entre 50 kW e 75 kW?* (UC3)</t>
  </si>
  <si>
    <t>Carga total instalada entre 50 kW e 75 kW?* (UC 2)</t>
  </si>
  <si>
    <t>Necessária Mudança de Local* (UC 1)</t>
  </si>
  <si>
    <t>Necessário desligamento programado:* (UC 1)</t>
  </si>
  <si>
    <t>Necessária Mudança de Local* (UC 2)</t>
  </si>
  <si>
    <t>Necessário desligamento programado:* (UC 2)</t>
  </si>
  <si>
    <t>Necessária Mudança de Local* (UC 3)</t>
  </si>
  <si>
    <t>Necessário desligamento programado:* (UC 3)</t>
  </si>
  <si>
    <t>versão L
16/08/22</t>
  </si>
  <si>
    <t>11.0</t>
  </si>
  <si>
    <t>Tomada</t>
  </si>
  <si>
    <t>Forno Elétrico</t>
  </si>
  <si>
    <t>Microondas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</si>
</sst>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[&lt;=99999999999]000\.000\.000\-00;00\.000\.000\/0000\-00"/>
    <numFmt numFmtId="165" formatCode="&quot;(&quot;##&quot;) &quot;#####&quot;-&quot;####"/>
    <numFmt numFmtId="166" formatCode="&quot;(&quot;##&quot;) &quot;####&quot;-&quot;####"/>
    <numFmt numFmtId="167" formatCode="000\.00000\.00\-0"/>
    <numFmt numFmtId="168" formatCode="000\.000000\.00\-00"/>
    <numFmt numFmtId="169" formatCode="000\.00\-000"/>
    <numFmt numFmtId="170" formatCode="0#"/>
    <numFmt numFmtId="171" formatCode="General\ &quot;W&quot;"/>
    <numFmt numFmtId="172" formatCode="General\ &quot;kVA&quot;;#\ &quot;kVA&quot;;;@\ &quot;kVA&quot;"/>
    <numFmt numFmtId="173" formatCode="0.0\ &quot;kW&quot;"/>
    <numFmt numFmtId="174" formatCode="0\ &quot;V&quot;"/>
    <numFmt numFmtId="175" formatCode="General\ &quot;kW&quot;;#\ &quot;kW&quot;;;@\ &quot;kW&quot;"/>
  </numFmts>
  <fonts count="31">
    <font>
      <sz val="12"/>
      <color theme="1"/>
      <name val="Calibri"/>
      <scheme val="minor"/>
    </font>
    <font>
      <b/>
      <sz val="12"/>
      <color rgb="FF757070"/>
      <name val="Calibri"/>
    </font>
    <font>
      <b/>
      <u/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0"/>
      <name val="Calibri"/>
    </font>
    <font>
      <sz val="12"/>
      <color rgb="FF7F7F7F"/>
      <name val="Calibri"/>
    </font>
    <font>
      <b/>
      <sz val="12"/>
      <color theme="1"/>
      <name val="Calibri"/>
    </font>
    <font>
      <b/>
      <i/>
      <sz val="12"/>
      <color theme="1"/>
      <name val="Calibri"/>
    </font>
    <font>
      <u/>
      <sz val="12"/>
      <color theme="1"/>
      <name val="Calibri"/>
    </font>
    <font>
      <sz val="12"/>
      <color theme="1"/>
      <name val="Calibri"/>
    </font>
    <font>
      <b/>
      <i/>
      <sz val="11"/>
      <color theme="1"/>
      <name val="Calibri"/>
    </font>
    <font>
      <u/>
      <sz val="12"/>
      <color rgb="FF7F7F7F"/>
      <name val="Calibri"/>
    </font>
    <font>
      <b/>
      <sz val="14"/>
      <color theme="1"/>
      <name val="Times New Roman"/>
    </font>
    <font>
      <sz val="14"/>
      <color theme="1"/>
      <name val="Calibri"/>
    </font>
    <font>
      <b/>
      <sz val="14"/>
      <color rgb="FF000000"/>
      <name val="Times New Roman"/>
    </font>
    <font>
      <sz val="14"/>
      <color rgb="FF000000"/>
      <name val="Times New Roman"/>
    </font>
    <font>
      <sz val="14"/>
      <color theme="1"/>
      <name val="Times New Roman"/>
    </font>
    <font>
      <b/>
      <u/>
      <sz val="12"/>
      <color theme="1"/>
      <name val="Calibri (Body)"/>
    </font>
    <font>
      <sz val="12"/>
      <color theme="1"/>
      <name val="Calibri (Body)"/>
    </font>
    <font>
      <b/>
      <sz val="12"/>
      <color rgb="FF000000"/>
      <name val="Calibri"/>
    </font>
    <font>
      <b/>
      <u/>
      <sz val="14"/>
      <color theme="1"/>
      <name val="Times New Roman"/>
    </font>
    <font>
      <sz val="12"/>
      <color theme="1"/>
      <name val="Calibri"/>
      <family val="2"/>
    </font>
    <font>
      <u/>
      <sz val="12"/>
      <color theme="1"/>
      <name val="Calibri"/>
      <family val="2"/>
    </font>
    <font>
      <u/>
      <sz val="12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9"/>
      <color rgb="FF75707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6BB577"/>
        <bgColor rgb="FF6BB577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0" xfId="0" applyFont="1"/>
    <xf numFmtId="0" fontId="6" fillId="0" borderId="0" xfId="0" applyFont="1"/>
    <xf numFmtId="0" fontId="5" fillId="3" borderId="10" xfId="0" applyFont="1" applyFill="1" applyBorder="1" applyAlignment="1">
      <alignment horizontal="left" wrapText="1"/>
    </xf>
    <xf numFmtId="0" fontId="8" fillId="3" borderId="10" xfId="0" applyFont="1" applyFill="1" applyBorder="1"/>
    <xf numFmtId="0" fontId="3" fillId="3" borderId="10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 applyAlignment="1">
      <alignment horizontal="right"/>
    </xf>
    <xf numFmtId="0" fontId="3" fillId="2" borderId="15" xfId="0" applyFont="1" applyFill="1" applyBorder="1" applyAlignment="1">
      <alignment horizontal="right"/>
    </xf>
    <xf numFmtId="0" fontId="3" fillId="2" borderId="16" xfId="0" applyFont="1" applyFill="1" applyBorder="1"/>
    <xf numFmtId="168" fontId="3" fillId="2" borderId="16" xfId="0" applyNumberFormat="1" applyFont="1" applyFill="1" applyBorder="1" applyAlignment="1">
      <alignment horizontal="left"/>
    </xf>
    <xf numFmtId="0" fontId="3" fillId="2" borderId="18" xfId="0" applyFont="1" applyFill="1" applyBorder="1" applyAlignment="1">
      <alignment horizontal="right"/>
    </xf>
    <xf numFmtId="0" fontId="3" fillId="2" borderId="14" xfId="0" applyFont="1" applyFill="1" applyBorder="1" applyAlignment="1">
      <alignment horizontal="right"/>
    </xf>
    <xf numFmtId="0" fontId="3" fillId="2" borderId="20" xfId="0" applyFont="1" applyFill="1" applyBorder="1"/>
    <xf numFmtId="0" fontId="3" fillId="2" borderId="21" xfId="0" applyFont="1" applyFill="1" applyBorder="1"/>
    <xf numFmtId="0" fontId="3" fillId="0" borderId="16" xfId="0" applyFont="1" applyBorder="1" applyAlignment="1">
      <alignment horizontal="center"/>
    </xf>
    <xf numFmtId="0" fontId="3" fillId="3" borderId="28" xfId="0" applyFont="1" applyFill="1" applyBorder="1" applyAlignment="1">
      <alignment wrapText="1"/>
    </xf>
    <xf numFmtId="0" fontId="3" fillId="3" borderId="28" xfId="0" applyFont="1" applyFill="1" applyBorder="1"/>
    <xf numFmtId="0" fontId="9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/>
    </xf>
    <xf numFmtId="171" fontId="3" fillId="2" borderId="16" xfId="0" applyNumberFormat="1" applyFont="1" applyFill="1" applyBorder="1" applyAlignment="1">
      <alignment horizontal="right"/>
    </xf>
    <xf numFmtId="173" fontId="9" fillId="2" borderId="16" xfId="0" applyNumberFormat="1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3" fillId="2" borderId="28" xfId="0" applyFont="1" applyFill="1" applyBorder="1"/>
    <xf numFmtId="0" fontId="3" fillId="2" borderId="30" xfId="0" applyFont="1" applyFill="1" applyBorder="1" applyAlignment="1">
      <alignment horizontal="right"/>
    </xf>
    <xf numFmtId="175" fontId="3" fillId="2" borderId="39" xfId="0" applyNumberFormat="1" applyFont="1" applyFill="1" applyBorder="1" applyAlignment="1">
      <alignment horizontal="left"/>
    </xf>
    <xf numFmtId="172" fontId="3" fillId="2" borderId="21" xfId="0" applyNumberFormat="1" applyFont="1" applyFill="1" applyBorder="1" applyAlignment="1">
      <alignment horizontal="left"/>
    </xf>
    <xf numFmtId="0" fontId="12" fillId="0" borderId="0" xfId="0" applyFont="1"/>
    <xf numFmtId="0" fontId="13" fillId="0" borderId="0" xfId="0" applyFont="1"/>
    <xf numFmtId="0" fontId="8" fillId="0" borderId="0" xfId="0" applyFont="1"/>
    <xf numFmtId="0" fontId="15" fillId="0" borderId="0" xfId="0" applyFont="1" applyAlignment="1">
      <alignment horizontal="left" vertical="center"/>
    </xf>
    <xf numFmtId="0" fontId="16" fillId="0" borderId="0" xfId="0" applyFont="1"/>
    <xf numFmtId="0" fontId="15" fillId="0" borderId="0" xfId="0" applyFont="1" applyAlignment="1">
      <alignment vertical="center"/>
    </xf>
    <xf numFmtId="0" fontId="15" fillId="5" borderId="40" xfId="0" applyFont="1" applyFill="1" applyBorder="1" applyAlignment="1">
      <alignment horizontal="center" vertical="center"/>
    </xf>
    <xf numFmtId="49" fontId="17" fillId="5" borderId="41" xfId="0" applyNumberFormat="1" applyFont="1" applyFill="1" applyBorder="1" applyAlignment="1">
      <alignment horizontal="center" vertical="center"/>
    </xf>
    <xf numFmtId="49" fontId="17" fillId="5" borderId="41" xfId="0" applyNumberFormat="1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/>
    </xf>
    <xf numFmtId="0" fontId="18" fillId="6" borderId="43" xfId="0" applyFont="1" applyFill="1" applyBorder="1" applyAlignment="1">
      <alignment horizontal="center" vertical="center"/>
    </xf>
    <xf numFmtId="0" fontId="18" fillId="6" borderId="43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17" fillId="5" borderId="41" xfId="0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9" fillId="0" borderId="17" xfId="0" applyFont="1" applyBorder="1" applyAlignment="1">
      <alignment horizontal="right"/>
    </xf>
    <xf numFmtId="1" fontId="3" fillId="0" borderId="17" xfId="0" applyNumberFormat="1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1" fontId="3" fillId="0" borderId="16" xfId="0" applyNumberFormat="1" applyFont="1" applyBorder="1" applyAlignment="1">
      <alignment horizontal="right"/>
    </xf>
    <xf numFmtId="0" fontId="9" fillId="0" borderId="16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9" fillId="0" borderId="0" xfId="0" quotePrefix="1" applyFont="1" applyAlignment="1">
      <alignment horizontal="right"/>
    </xf>
    <xf numFmtId="0" fontId="9" fillId="0" borderId="0" xfId="0" applyFont="1" applyAlignment="1">
      <alignment horizontal="center"/>
    </xf>
    <xf numFmtId="164" fontId="12" fillId="0" borderId="0" xfId="0" applyNumberFormat="1" applyFont="1"/>
    <xf numFmtId="14" fontId="12" fillId="0" borderId="0" xfId="0" applyNumberFormat="1" applyFont="1"/>
    <xf numFmtId="165" fontId="12" fillId="0" borderId="0" xfId="0" applyNumberFormat="1" applyFont="1"/>
    <xf numFmtId="167" fontId="12" fillId="0" borderId="0" xfId="0" applyNumberFormat="1" applyFont="1"/>
    <xf numFmtId="169" fontId="12" fillId="0" borderId="0" xfId="0" applyNumberFormat="1" applyFont="1"/>
    <xf numFmtId="173" fontId="12" fillId="0" borderId="0" xfId="0" applyNumberFormat="1" applyFont="1"/>
    <xf numFmtId="0" fontId="24" fillId="2" borderId="30" xfId="0" applyFont="1" applyFill="1" applyBorder="1" applyAlignment="1">
      <alignment horizontal="right"/>
    </xf>
    <xf numFmtId="164" fontId="3" fillId="0" borderId="11" xfId="0" applyNumberFormat="1" applyFont="1" applyBorder="1" applyAlignment="1" applyProtection="1">
      <alignment horizontal="left"/>
      <protection locked="0"/>
    </xf>
    <xf numFmtId="165" fontId="3" fillId="0" borderId="11" xfId="0" applyNumberFormat="1" applyFont="1" applyBorder="1" applyAlignment="1" applyProtection="1">
      <alignment horizontal="left"/>
      <protection locked="0"/>
    </xf>
    <xf numFmtId="0" fontId="3" fillId="0" borderId="16" xfId="0" applyFont="1" applyBorder="1" applyAlignment="1" applyProtection="1">
      <alignment horizontal="left"/>
      <protection locked="0"/>
    </xf>
    <xf numFmtId="14" fontId="3" fillId="0" borderId="16" xfId="0" applyNumberFormat="1" applyFont="1" applyBorder="1" applyAlignment="1" applyProtection="1">
      <alignment horizontal="left"/>
      <protection locked="0"/>
    </xf>
    <xf numFmtId="166" fontId="3" fillId="0" borderId="13" xfId="0" applyNumberFormat="1" applyFont="1" applyBorder="1" applyAlignment="1" applyProtection="1">
      <alignment horizontal="left"/>
      <protection locked="0"/>
    </xf>
    <xf numFmtId="0" fontId="3" fillId="0" borderId="17" xfId="0" applyFont="1" applyBorder="1" applyAlignment="1" applyProtection="1">
      <alignment horizontal="left"/>
      <protection locked="0"/>
    </xf>
    <xf numFmtId="169" fontId="3" fillId="0" borderId="11" xfId="0" applyNumberFormat="1" applyFont="1" applyBorder="1" applyAlignment="1" applyProtection="1">
      <alignment horizontal="left"/>
      <protection locked="0"/>
    </xf>
    <xf numFmtId="0" fontId="3" fillId="0" borderId="19" xfId="0" applyFont="1" applyBorder="1" applyAlignment="1" applyProtection="1">
      <alignment horizontal="left"/>
      <protection locked="0"/>
    </xf>
    <xf numFmtId="0" fontId="3" fillId="0" borderId="16" xfId="0" applyFont="1" applyBorder="1" applyAlignment="1" applyProtection="1">
      <alignment horizontal="center"/>
      <protection locked="0"/>
    </xf>
    <xf numFmtId="170" fontId="3" fillId="0" borderId="16" xfId="0" applyNumberFormat="1" applyFont="1" applyBorder="1" applyAlignment="1" applyProtection="1">
      <alignment horizontal="center"/>
      <protection locked="0"/>
    </xf>
    <xf numFmtId="0" fontId="3" fillId="2" borderId="18" xfId="0" applyFont="1" applyFill="1" applyBorder="1" applyAlignment="1" applyProtection="1">
      <alignment horizontal="left"/>
      <protection locked="0"/>
    </xf>
    <xf numFmtId="169" fontId="3" fillId="2" borderId="14" xfId="0" applyNumberFormat="1" applyFont="1" applyFill="1" applyBorder="1" applyAlignment="1" applyProtection="1">
      <alignment horizontal="left"/>
      <protection locked="0"/>
    </xf>
    <xf numFmtId="0" fontId="3" fillId="2" borderId="20" xfId="0" applyFont="1" applyFill="1" applyBorder="1" applyAlignment="1" applyProtection="1">
      <alignment horizontal="left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2" borderId="16" xfId="0" applyFont="1" applyFill="1" applyBorder="1" applyAlignment="1" applyProtection="1">
      <alignment horizontal="center"/>
      <protection locked="0"/>
    </xf>
    <xf numFmtId="0" fontId="3" fillId="2" borderId="16" xfId="0" applyFont="1" applyFill="1" applyBorder="1" applyAlignment="1" applyProtection="1">
      <alignment horizontal="left"/>
      <protection locked="0"/>
    </xf>
    <xf numFmtId="174" fontId="3" fillId="2" borderId="16" xfId="0" applyNumberFormat="1" applyFont="1" applyFill="1" applyBorder="1" applyAlignment="1" applyProtection="1">
      <alignment horizontal="center"/>
      <protection locked="0"/>
    </xf>
    <xf numFmtId="173" fontId="3" fillId="2" borderId="16" xfId="0" applyNumberFormat="1" applyFont="1" applyFill="1" applyBorder="1" applyAlignment="1" applyProtection="1">
      <alignment horizontal="center"/>
      <protection locked="0"/>
    </xf>
    <xf numFmtId="0" fontId="3" fillId="2" borderId="14" xfId="0" applyFont="1" applyFill="1" applyBorder="1" applyAlignment="1" applyProtection="1">
      <alignment horizontal="right"/>
      <protection locked="0"/>
    </xf>
    <xf numFmtId="175" fontId="3" fillId="2" borderId="39" xfId="0" applyNumberFormat="1" applyFont="1" applyFill="1" applyBorder="1" applyAlignment="1" applyProtection="1">
      <alignment horizontal="left"/>
      <protection locked="0"/>
    </xf>
    <xf numFmtId="172" fontId="3" fillId="2" borderId="21" xfId="0" applyNumberFormat="1" applyFont="1" applyFill="1" applyBorder="1" applyAlignment="1" applyProtection="1">
      <alignment horizontal="left"/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171" fontId="3" fillId="3" borderId="16" xfId="0" applyNumberFormat="1" applyFont="1" applyFill="1" applyBorder="1" applyAlignment="1" applyProtection="1">
      <alignment horizontal="right"/>
      <protection locked="0"/>
    </xf>
    <xf numFmtId="0" fontId="29" fillId="0" borderId="0" xfId="0" applyFont="1"/>
    <xf numFmtId="0" fontId="30" fillId="0" borderId="0" xfId="0" applyFont="1" applyAlignment="1">
      <alignment horizontal="center" vertical="center" wrapText="1"/>
    </xf>
    <xf numFmtId="0" fontId="3" fillId="2" borderId="15" xfId="0" applyFont="1" applyFill="1" applyBorder="1" applyAlignment="1" applyProtection="1">
      <alignment horizontal="left"/>
      <protection locked="0"/>
    </xf>
    <xf numFmtId="0" fontId="1" fillId="0" borderId="0" xfId="0" applyFont="1" applyAlignment="1">
      <alignment vertical="center" wrapText="1"/>
    </xf>
    <xf numFmtId="0" fontId="0" fillId="0" borderId="0" xfId="0"/>
    <xf numFmtId="0" fontId="24" fillId="2" borderId="4" xfId="0" applyFont="1" applyFill="1" applyBorder="1" applyAlignment="1">
      <alignment horizontal="left" wrapText="1"/>
    </xf>
    <xf numFmtId="0" fontId="4" fillId="0" borderId="5" xfId="0" applyFont="1" applyBorder="1"/>
    <xf numFmtId="0" fontId="4" fillId="0" borderId="6" xfId="0" applyFont="1" applyBorder="1"/>
    <xf numFmtId="0" fontId="25" fillId="2" borderId="4" xfId="0" applyFont="1" applyFill="1" applyBorder="1" applyAlignment="1">
      <alignment horizontal="left" wrapText="1"/>
    </xf>
    <xf numFmtId="0" fontId="26" fillId="0" borderId="5" xfId="0" applyFont="1" applyBorder="1"/>
    <xf numFmtId="0" fontId="26" fillId="0" borderId="6" xfId="0" applyFont="1" applyBorder="1"/>
    <xf numFmtId="0" fontId="3" fillId="2" borderId="4" xfId="0" applyFont="1" applyFill="1" applyBorder="1" applyAlignment="1">
      <alignment horizontal="left" wrapText="1"/>
    </xf>
    <xf numFmtId="0" fontId="27" fillId="2" borderId="4" xfId="0" applyFont="1" applyFill="1" applyBorder="1" applyAlignment="1">
      <alignment horizontal="left" wrapText="1"/>
    </xf>
    <xf numFmtId="0" fontId="28" fillId="0" borderId="5" xfId="0" applyFont="1" applyBorder="1"/>
    <xf numFmtId="0" fontId="28" fillId="0" borderId="6" xfId="0" applyFont="1" applyBorder="1"/>
    <xf numFmtId="0" fontId="5" fillId="2" borderId="4" xfId="0" applyFont="1" applyFill="1" applyBorder="1" applyAlignment="1">
      <alignment horizontal="left" wrapText="1"/>
    </xf>
    <xf numFmtId="0" fontId="7" fillId="2" borderId="4" xfId="0" applyFont="1" applyFill="1" applyBorder="1" applyAlignment="1">
      <alignment horizontal="left" wrapText="1"/>
    </xf>
    <xf numFmtId="0" fontId="5" fillId="2" borderId="7" xfId="0" applyFont="1" applyFill="1" applyBorder="1" applyAlignment="1">
      <alignment horizontal="left" wrapText="1"/>
    </xf>
    <xf numFmtId="0" fontId="4" fillId="0" borderId="8" xfId="0" applyFont="1" applyBorder="1"/>
    <xf numFmtId="0" fontId="4" fillId="0" borderId="9" xfId="0" applyFont="1" applyBorder="1"/>
    <xf numFmtId="0" fontId="9" fillId="4" borderId="11" xfId="0" quotePrefix="1" applyFont="1" applyFill="1" applyBorder="1" applyAlignment="1">
      <alignment horizontal="left"/>
    </xf>
    <xf numFmtId="0" fontId="4" fillId="0" borderId="12" xfId="0" applyFont="1" applyBorder="1"/>
    <xf numFmtId="0" fontId="4" fillId="0" borderId="13" xfId="0" applyFont="1" applyBorder="1"/>
    <xf numFmtId="0" fontId="3" fillId="0" borderId="11" xfId="0" applyFont="1" applyBorder="1" applyAlignment="1" applyProtection="1">
      <alignment horizontal="left"/>
      <protection locked="0"/>
    </xf>
    <xf numFmtId="0" fontId="4" fillId="0" borderId="12" xfId="0" applyFont="1" applyBorder="1" applyProtection="1">
      <protection locked="0"/>
    </xf>
    <xf numFmtId="0" fontId="4" fillId="0" borderId="13" xfId="0" applyFont="1" applyBorder="1" applyProtection="1">
      <protection locked="0"/>
    </xf>
    <xf numFmtId="0" fontId="3" fillId="2" borderId="11" xfId="0" applyFont="1" applyFill="1" applyBorder="1"/>
    <xf numFmtId="0" fontId="3" fillId="2" borderId="11" xfId="0" applyFont="1" applyFill="1" applyBorder="1" applyAlignment="1">
      <alignment horizontal="right"/>
    </xf>
    <xf numFmtId="0" fontId="3" fillId="2" borderId="11" xfId="0" applyFont="1" applyFill="1" applyBorder="1" applyAlignment="1">
      <alignment horizontal="left"/>
    </xf>
    <xf numFmtId="167" fontId="3" fillId="2" borderId="11" xfId="0" applyNumberFormat="1" applyFont="1" applyFill="1" applyBorder="1" applyAlignment="1">
      <alignment horizontal="left"/>
    </xf>
    <xf numFmtId="0" fontId="3" fillId="0" borderId="12" xfId="0" applyFont="1" applyBorder="1" applyAlignment="1" applyProtection="1">
      <alignment horizontal="left"/>
      <protection locked="0"/>
    </xf>
    <xf numFmtId="0" fontId="3" fillId="3" borderId="11" xfId="0" applyFont="1" applyFill="1" applyBorder="1" applyAlignment="1" applyProtection="1">
      <alignment horizontal="left"/>
      <protection locked="0"/>
    </xf>
    <xf numFmtId="0" fontId="24" fillId="0" borderId="11" xfId="0" applyFont="1" applyBorder="1" applyAlignment="1" applyProtection="1">
      <alignment horizontal="left"/>
      <protection locked="0"/>
    </xf>
    <xf numFmtId="0" fontId="3" fillId="2" borderId="11" xfId="0" applyFont="1" applyFill="1" applyBorder="1" applyAlignment="1" applyProtection="1">
      <alignment horizontal="left"/>
      <protection locked="0"/>
    </xf>
    <xf numFmtId="0" fontId="3" fillId="2" borderId="22" xfId="0" applyFont="1" applyFill="1" applyBorder="1" applyAlignment="1" applyProtection="1">
      <alignment horizontal="left"/>
      <protection locked="0"/>
    </xf>
    <xf numFmtId="0" fontId="3" fillId="2" borderId="23" xfId="0" applyFont="1" applyFill="1" applyBorder="1" applyAlignment="1">
      <alignment vertical="center" wrapText="1"/>
    </xf>
    <xf numFmtId="0" fontId="4" fillId="0" borderId="24" xfId="0" applyFont="1" applyBorder="1"/>
    <xf numFmtId="0" fontId="4" fillId="0" borderId="25" xfId="0" applyFont="1" applyBorder="1"/>
    <xf numFmtId="0" fontId="4" fillId="0" borderId="19" xfId="0" applyFont="1" applyBorder="1"/>
    <xf numFmtId="0" fontId="4" fillId="0" borderId="26" xfId="0" applyFont="1" applyBorder="1"/>
    <xf numFmtId="0" fontId="4" fillId="0" borderId="27" xfId="0" applyFont="1" applyBorder="1"/>
    <xf numFmtId="0" fontId="10" fillId="7" borderId="23" xfId="0" applyFont="1" applyFill="1" applyBorder="1" applyProtection="1">
      <protection locked="0"/>
    </xf>
    <xf numFmtId="0" fontId="4" fillId="8" borderId="24" xfId="0" applyFont="1" applyFill="1" applyBorder="1" applyProtection="1">
      <protection locked="0"/>
    </xf>
    <xf numFmtId="0" fontId="4" fillId="8" borderId="25" xfId="0" applyFont="1" applyFill="1" applyBorder="1" applyProtection="1">
      <protection locked="0"/>
    </xf>
    <xf numFmtId="0" fontId="4" fillId="8" borderId="19" xfId="0" applyFont="1" applyFill="1" applyBorder="1" applyProtection="1">
      <protection locked="0"/>
    </xf>
    <xf numFmtId="0" fontId="4" fillId="8" borderId="26" xfId="0" applyFont="1" applyFill="1" applyBorder="1" applyProtection="1">
      <protection locked="0"/>
    </xf>
    <xf numFmtId="0" fontId="4" fillId="8" borderId="27" xfId="0" applyFont="1" applyFill="1" applyBorder="1" applyProtection="1">
      <protection locked="0"/>
    </xf>
    <xf numFmtId="0" fontId="9" fillId="4" borderId="11" xfId="0" quotePrefix="1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wrapText="1"/>
    </xf>
    <xf numFmtId="0" fontId="9" fillId="2" borderId="11" xfId="0" applyFont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172" fontId="3" fillId="2" borderId="11" xfId="0" applyNumberFormat="1" applyFont="1" applyFill="1" applyBorder="1" applyAlignment="1" applyProtection="1">
      <alignment horizontal="left"/>
      <protection locked="0"/>
    </xf>
    <xf numFmtId="0" fontId="3" fillId="0" borderId="11" xfId="0" applyFont="1" applyBorder="1" applyProtection="1">
      <protection locked="0"/>
    </xf>
    <xf numFmtId="0" fontId="24" fillId="0" borderId="11" xfId="0" applyFont="1" applyBorder="1" applyProtection="1">
      <protection locked="0"/>
    </xf>
    <xf numFmtId="0" fontId="9" fillId="2" borderId="11" xfId="0" applyFont="1" applyFill="1" applyBorder="1" applyAlignment="1">
      <alignment horizontal="right"/>
    </xf>
    <xf numFmtId="0" fontId="3" fillId="2" borderId="26" xfId="0" applyFont="1" applyFill="1" applyBorder="1"/>
    <xf numFmtId="0" fontId="3" fillId="2" borderId="23" xfId="0" applyFont="1" applyFill="1" applyBorder="1" applyAlignment="1">
      <alignment vertical="center"/>
    </xf>
    <xf numFmtId="0" fontId="9" fillId="2" borderId="11" xfId="0" applyFont="1" applyFill="1" applyBorder="1"/>
    <xf numFmtId="0" fontId="11" fillId="2" borderId="11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 vertical="center" wrapText="1"/>
    </xf>
    <xf numFmtId="0" fontId="4" fillId="0" borderId="29" xfId="0" applyFont="1" applyBorder="1"/>
    <xf numFmtId="0" fontId="9" fillId="2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0" xfId="0" applyFont="1"/>
    <xf numFmtId="0" fontId="9" fillId="4" borderId="31" xfId="0" quotePrefix="1" applyFont="1" applyFill="1" applyBorder="1" applyAlignment="1">
      <alignment horizontal="left"/>
    </xf>
    <xf numFmtId="0" fontId="4" fillId="0" borderId="32" xfId="0" applyFont="1" applyBorder="1"/>
    <xf numFmtId="0" fontId="4" fillId="0" borderId="33" xfId="0" applyFont="1" applyBorder="1"/>
    <xf numFmtId="0" fontId="9" fillId="2" borderId="31" xfId="0" applyFont="1" applyFill="1" applyBorder="1" applyAlignment="1">
      <alignment wrapText="1"/>
    </xf>
    <xf numFmtId="0" fontId="27" fillId="2" borderId="37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38" xfId="0" applyFont="1" applyBorder="1" applyAlignment="1">
      <alignment vertical="center"/>
    </xf>
    <xf numFmtId="0" fontId="9" fillId="2" borderId="19" xfId="0" applyFont="1" applyFill="1" applyBorder="1" applyAlignment="1">
      <alignment wrapText="1"/>
    </xf>
    <xf numFmtId="0" fontId="9" fillId="2" borderId="4" xfId="0" applyFont="1" applyFill="1" applyBorder="1" applyAlignment="1">
      <alignment horizontal="left" wrapText="1"/>
    </xf>
    <xf numFmtId="0" fontId="9" fillId="2" borderId="34" xfId="0" applyFont="1" applyFill="1" applyBorder="1" applyAlignment="1">
      <alignment horizontal="left" wrapText="1"/>
    </xf>
    <xf numFmtId="0" fontId="4" fillId="0" borderId="35" xfId="0" applyFont="1" applyBorder="1"/>
    <xf numFmtId="0" fontId="4" fillId="0" borderId="36" xfId="0" applyFont="1" applyBorder="1"/>
    <xf numFmtId="0" fontId="3" fillId="0" borderId="23" xfId="0" applyFont="1" applyBorder="1" applyAlignment="1" applyProtection="1">
      <alignment horizontal="left" vertical="top" wrapText="1"/>
      <protection locked="0"/>
    </xf>
    <xf numFmtId="0" fontId="4" fillId="0" borderId="24" xfId="0" applyFont="1" applyBorder="1" applyProtection="1">
      <protection locked="0"/>
    </xf>
    <xf numFmtId="0" fontId="4" fillId="0" borderId="25" xfId="0" applyFont="1" applyBorder="1" applyProtection="1">
      <protection locked="0"/>
    </xf>
    <xf numFmtId="0" fontId="4" fillId="0" borderId="37" xfId="0" applyFont="1" applyBorder="1" applyProtection="1">
      <protection locked="0"/>
    </xf>
    <xf numFmtId="0" fontId="0" fillId="0" borderId="0" xfId="0" applyProtection="1">
      <protection locked="0"/>
    </xf>
    <xf numFmtId="0" fontId="4" fillId="0" borderId="38" xfId="0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26" xfId="0" applyFont="1" applyBorder="1" applyProtection="1">
      <protection locked="0"/>
    </xf>
    <xf numFmtId="0" fontId="4" fillId="0" borderId="27" xfId="0" applyFont="1" applyBorder="1" applyProtection="1">
      <protection locked="0"/>
    </xf>
    <xf numFmtId="0" fontId="24" fillId="7" borderId="18" xfId="0" applyFont="1" applyFill="1" applyBorder="1" applyAlignment="1" applyProtection="1">
      <alignment horizontal="center" vertical="center"/>
      <protection locked="0"/>
    </xf>
    <xf numFmtId="0" fontId="24" fillId="7" borderId="30" xfId="0" applyFont="1" applyFill="1" applyBorder="1" applyAlignment="1" applyProtection="1">
      <alignment horizontal="center" vertical="center"/>
      <protection locked="0"/>
    </xf>
    <xf numFmtId="0" fontId="24" fillId="2" borderId="23" xfId="0" applyFont="1" applyFill="1" applyBorder="1" applyAlignment="1">
      <alignment vertical="center"/>
    </xf>
    <xf numFmtId="0" fontId="3" fillId="0" borderId="14" xfId="0" applyFont="1" applyBorder="1" applyProtection="1">
      <protection locked="0"/>
    </xf>
    <xf numFmtId="0" fontId="3" fillId="0" borderId="15" xfId="0" applyFont="1" applyBorder="1" applyProtection="1">
      <protection locked="0"/>
    </xf>
    <xf numFmtId="0" fontId="24" fillId="0" borderId="14" xfId="0" applyFont="1" applyBorder="1" applyProtection="1">
      <protection locked="0"/>
    </xf>
    <xf numFmtId="0" fontId="24" fillId="0" borderId="15" xfId="0" applyFont="1" applyBorder="1" applyProtection="1">
      <protection locked="0"/>
    </xf>
    <xf numFmtId="0" fontId="3" fillId="0" borderId="14" xfId="0" applyFont="1" applyBorder="1" applyAlignment="1" applyProtection="1">
      <alignment horizontal="left"/>
      <protection locked="0"/>
    </xf>
    <xf numFmtId="0" fontId="3" fillId="0" borderId="15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65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  <dxf>
      <font>
        <color theme="1"/>
      </font>
      <fill>
        <patternFill patternType="solid"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219075</xdr:colOff>
      <xdr:row>1</xdr:row>
      <xdr:rowOff>95250</xdr:rowOff>
    </xdr:from>
    <xdr:ext cx="1133475" cy="266700"/>
    <xdr:pic>
      <xdr:nvPicPr>
        <xdr:cNvPr id="2" name="image1.png" descr="Cemig Logo - PNG e Vetor - Download de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Z1012"/>
  <sheetViews>
    <sheetView showGridLines="0" tabSelected="1" topLeftCell="A173" zoomScaleNormal="100" workbookViewId="0">
      <selection activeCell="C186" sqref="C186"/>
    </sheetView>
  </sheetViews>
  <sheetFormatPr defaultColWidth="11.25" defaultRowHeight="15" customHeight="1"/>
  <cols>
    <col min="1" max="1" width="10.875" customWidth="1"/>
    <col min="2" max="2" width="17.625" customWidth="1"/>
    <col min="3" max="3" width="27" customWidth="1"/>
    <col min="4" max="4" width="12.375" customWidth="1"/>
    <col min="5" max="5" width="19.875" customWidth="1"/>
    <col min="6" max="6" width="11.875" customWidth="1"/>
    <col min="7" max="7" width="10.875" customWidth="1"/>
    <col min="8" max="8" width="15.625" customWidth="1"/>
    <col min="9" max="26" width="10.625" customWidth="1"/>
  </cols>
  <sheetData>
    <row r="1" spans="1:26" ht="5.25" customHeight="1"/>
    <row r="2" spans="1:26" ht="31.5" customHeight="1">
      <c r="B2" s="96" t="s">
        <v>0</v>
      </c>
      <c r="C2" s="97"/>
      <c r="D2" s="97"/>
      <c r="E2" s="97"/>
      <c r="F2" s="97"/>
      <c r="G2" s="94" t="s">
        <v>418</v>
      </c>
      <c r="H2" s="1"/>
    </row>
    <row r="3" spans="1:26" ht="4.5" customHeight="1">
      <c r="B3" s="1"/>
      <c r="C3" s="1"/>
      <c r="D3" s="1"/>
      <c r="E3" s="1"/>
      <c r="G3" s="2"/>
      <c r="H3" s="1"/>
    </row>
    <row r="4" spans="1:26" ht="15.75" customHeight="1">
      <c r="B4" s="3" t="s">
        <v>1</v>
      </c>
      <c r="C4" s="4"/>
      <c r="D4" s="4"/>
      <c r="E4" s="4"/>
      <c r="F4" s="4"/>
      <c r="G4" s="4"/>
      <c r="H4" s="5"/>
    </row>
    <row r="5" spans="1:26" ht="31.5" customHeight="1">
      <c r="B5" s="98" t="s">
        <v>406</v>
      </c>
      <c r="C5" s="99"/>
      <c r="D5" s="99"/>
      <c r="E5" s="99"/>
      <c r="F5" s="99"/>
      <c r="G5" s="99"/>
      <c r="H5" s="100"/>
    </row>
    <row r="6" spans="1:26" ht="29.25" customHeight="1">
      <c r="B6" s="105" t="s">
        <v>408</v>
      </c>
      <c r="C6" s="106"/>
      <c r="D6" s="106"/>
      <c r="E6" s="106"/>
      <c r="F6" s="106"/>
      <c r="G6" s="106"/>
      <c r="H6" s="107"/>
    </row>
    <row r="7" spans="1:26" ht="15.6" customHeight="1">
      <c r="B7" s="101" t="s">
        <v>2</v>
      </c>
      <c r="C7" s="102"/>
      <c r="D7" s="102"/>
      <c r="E7" s="102"/>
      <c r="F7" s="102"/>
      <c r="G7" s="102"/>
      <c r="H7" s="103"/>
    </row>
    <row r="8" spans="1:26" ht="35.1" customHeight="1">
      <c r="B8" s="104" t="s">
        <v>3</v>
      </c>
      <c r="C8" s="99"/>
      <c r="D8" s="99"/>
      <c r="E8" s="99"/>
      <c r="F8" s="99"/>
      <c r="G8" s="99"/>
      <c r="H8" s="100"/>
    </row>
    <row r="9" spans="1:26" ht="16.5" customHeight="1">
      <c r="B9" s="104" t="s">
        <v>4</v>
      </c>
      <c r="C9" s="99"/>
      <c r="D9" s="99"/>
      <c r="E9" s="99"/>
      <c r="F9" s="99"/>
      <c r="G9" s="99"/>
      <c r="H9" s="100"/>
    </row>
    <row r="10" spans="1:26" ht="16.5" customHeight="1">
      <c r="B10" s="104" t="s">
        <v>5</v>
      </c>
      <c r="C10" s="99"/>
      <c r="D10" s="99"/>
      <c r="E10" s="99"/>
      <c r="F10" s="99"/>
      <c r="G10" s="99"/>
      <c r="H10" s="100"/>
    </row>
    <row r="11" spans="1:26" ht="31.5" customHeight="1">
      <c r="B11" s="104" t="s">
        <v>6</v>
      </c>
      <c r="C11" s="99"/>
      <c r="D11" s="99"/>
      <c r="E11" s="99"/>
      <c r="F11" s="99"/>
      <c r="G11" s="99"/>
      <c r="H11" s="100"/>
    </row>
    <row r="12" spans="1:26" ht="31.5" customHeight="1">
      <c r="A12" s="6"/>
      <c r="B12" s="108" t="s">
        <v>7</v>
      </c>
      <c r="C12" s="99"/>
      <c r="D12" s="99"/>
      <c r="E12" s="99"/>
      <c r="F12" s="99"/>
      <c r="G12" s="99"/>
      <c r="H12" s="100"/>
      <c r="I12" s="6"/>
      <c r="J12" s="6"/>
      <c r="K12" s="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6"/>
      <c r="B13" s="109" t="s">
        <v>8</v>
      </c>
      <c r="C13" s="99"/>
      <c r="D13" s="99"/>
      <c r="E13" s="99"/>
      <c r="F13" s="99"/>
      <c r="G13" s="99"/>
      <c r="H13" s="100"/>
      <c r="I13" s="6"/>
      <c r="J13" s="6"/>
      <c r="K13" s="7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B14" s="108" t="s">
        <v>9</v>
      </c>
      <c r="C14" s="99"/>
      <c r="D14" s="99"/>
      <c r="E14" s="99"/>
      <c r="F14" s="99"/>
      <c r="G14" s="99"/>
      <c r="H14" s="100"/>
      <c r="J14" s="6"/>
      <c r="K14" s="7"/>
    </row>
    <row r="15" spans="1:26" ht="15.75" customHeight="1">
      <c r="B15" s="108" t="s">
        <v>10</v>
      </c>
      <c r="C15" s="99"/>
      <c r="D15" s="99"/>
      <c r="E15" s="99"/>
      <c r="F15" s="99"/>
      <c r="G15" s="99"/>
      <c r="H15" s="100"/>
    </row>
    <row r="16" spans="1:26" ht="31.5" customHeight="1">
      <c r="B16" s="108" t="s">
        <v>11</v>
      </c>
      <c r="C16" s="99"/>
      <c r="D16" s="99"/>
      <c r="E16" s="99"/>
      <c r="F16" s="99"/>
      <c r="G16" s="99"/>
      <c r="H16" s="100"/>
      <c r="K16" s="7"/>
      <c r="L16" s="7"/>
    </row>
    <row r="17" spans="2:8" ht="31.5" customHeight="1">
      <c r="B17" s="108" t="s">
        <v>12</v>
      </c>
      <c r="C17" s="99"/>
      <c r="D17" s="99"/>
      <c r="E17" s="99"/>
      <c r="F17" s="99"/>
      <c r="G17" s="99"/>
      <c r="H17" s="100"/>
    </row>
    <row r="18" spans="2:8" ht="15.75" customHeight="1">
      <c r="B18" s="104" t="s">
        <v>13</v>
      </c>
      <c r="C18" s="99"/>
      <c r="D18" s="99"/>
      <c r="E18" s="99"/>
      <c r="F18" s="99"/>
      <c r="G18" s="99"/>
      <c r="H18" s="100"/>
    </row>
    <row r="19" spans="2:8" ht="15.75" customHeight="1">
      <c r="B19" s="109" t="s">
        <v>14</v>
      </c>
      <c r="C19" s="99"/>
      <c r="D19" s="99"/>
      <c r="E19" s="99"/>
      <c r="F19" s="99"/>
      <c r="G19" s="99"/>
      <c r="H19" s="100"/>
    </row>
    <row r="20" spans="2:8" ht="15.75" customHeight="1">
      <c r="B20" s="110" t="s">
        <v>15</v>
      </c>
      <c r="C20" s="111"/>
      <c r="D20" s="111"/>
      <c r="E20" s="111"/>
      <c r="F20" s="111"/>
      <c r="G20" s="111"/>
      <c r="H20" s="112"/>
    </row>
    <row r="21" spans="2:8" ht="7.5" customHeight="1">
      <c r="B21" s="8"/>
      <c r="C21" s="8"/>
      <c r="D21" s="8"/>
      <c r="E21" s="8"/>
      <c r="F21" s="8"/>
      <c r="G21" s="8"/>
      <c r="H21" s="8"/>
    </row>
    <row r="22" spans="2:8" ht="15.75" customHeight="1">
      <c r="B22" s="9" t="s">
        <v>16</v>
      </c>
      <c r="C22" s="10"/>
      <c r="D22" s="10"/>
      <c r="E22" s="10"/>
      <c r="F22" s="8"/>
      <c r="G22" s="8"/>
      <c r="H22" s="8"/>
    </row>
    <row r="23" spans="2:8" ht="7.5" customHeight="1">
      <c r="B23" s="10"/>
      <c r="C23" s="10"/>
      <c r="D23" s="10"/>
      <c r="E23" s="10"/>
      <c r="F23" s="10"/>
      <c r="G23" s="10"/>
      <c r="H23" s="10"/>
    </row>
    <row r="24" spans="2:8" ht="15.75" customHeight="1">
      <c r="B24" s="113" t="s">
        <v>17</v>
      </c>
      <c r="C24" s="114"/>
      <c r="D24" s="114"/>
      <c r="E24" s="114"/>
      <c r="F24" s="114"/>
      <c r="G24" s="114"/>
      <c r="H24" s="115"/>
    </row>
    <row r="25" spans="2:8" ht="15.75" customHeight="1">
      <c r="B25" s="11" t="s">
        <v>18</v>
      </c>
      <c r="C25" s="12"/>
      <c r="D25" s="116"/>
      <c r="E25" s="117"/>
      <c r="F25" s="117"/>
      <c r="G25" s="117"/>
      <c r="H25" s="118"/>
    </row>
    <row r="26" spans="2:8" ht="15.75" customHeight="1">
      <c r="B26" s="119" t="s">
        <v>19</v>
      </c>
      <c r="C26" s="115"/>
      <c r="D26" s="116"/>
      <c r="E26" s="117"/>
      <c r="F26" s="117"/>
      <c r="G26" s="117"/>
      <c r="H26" s="118"/>
    </row>
    <row r="27" spans="2:8" ht="15.75" customHeight="1">
      <c r="B27" s="11" t="s">
        <v>20</v>
      </c>
      <c r="C27" s="70"/>
      <c r="D27" s="13" t="s">
        <v>21</v>
      </c>
      <c r="E27" s="68"/>
      <c r="F27" s="120" t="s">
        <v>22</v>
      </c>
      <c r="G27" s="115"/>
      <c r="H27" s="71"/>
    </row>
    <row r="28" spans="2:8" ht="15.75" customHeight="1">
      <c r="B28" s="119" t="s">
        <v>23</v>
      </c>
      <c r="C28" s="115"/>
      <c r="D28" s="13" t="s">
        <v>24</v>
      </c>
      <c r="E28" s="69"/>
      <c r="F28" s="11"/>
      <c r="G28" s="14" t="s">
        <v>25</v>
      </c>
      <c r="H28" s="72"/>
    </row>
    <row r="29" spans="2:8" ht="15.75" customHeight="1">
      <c r="B29" s="15" t="s">
        <v>26</v>
      </c>
      <c r="C29" s="116"/>
      <c r="D29" s="117"/>
      <c r="E29" s="118"/>
      <c r="F29" s="121"/>
      <c r="G29" s="114"/>
      <c r="H29" s="115"/>
    </row>
    <row r="30" spans="2:8" ht="15.75" customHeight="1">
      <c r="B30" s="121" t="s">
        <v>27</v>
      </c>
      <c r="C30" s="115"/>
      <c r="D30" s="70"/>
      <c r="E30" s="13" t="s">
        <v>28</v>
      </c>
      <c r="F30" s="122"/>
      <c r="G30" s="114"/>
      <c r="H30" s="16"/>
    </row>
    <row r="31" spans="2:8" ht="15.75" customHeight="1">
      <c r="B31" s="15" t="s">
        <v>29</v>
      </c>
      <c r="C31" s="15"/>
      <c r="D31" s="15"/>
      <c r="E31" s="15"/>
      <c r="F31" s="70"/>
      <c r="G31" s="11"/>
      <c r="H31" s="12"/>
    </row>
    <row r="32" spans="2:8" ht="15.75" customHeight="1">
      <c r="B32" s="6"/>
      <c r="C32" s="6"/>
      <c r="D32" s="6"/>
      <c r="E32" s="6"/>
      <c r="F32" s="6"/>
      <c r="G32" s="6"/>
      <c r="H32" s="6"/>
    </row>
    <row r="33" spans="2:8" ht="15.75" customHeight="1">
      <c r="B33" s="113" t="s">
        <v>30</v>
      </c>
      <c r="C33" s="114"/>
      <c r="D33" s="114"/>
      <c r="E33" s="114"/>
      <c r="F33" s="114"/>
      <c r="G33" s="114"/>
      <c r="H33" s="115"/>
    </row>
    <row r="34" spans="2:8" ht="15.75" customHeight="1">
      <c r="B34" s="15" t="s">
        <v>31</v>
      </c>
      <c r="C34" s="123"/>
      <c r="D34" s="118"/>
      <c r="E34" s="13" t="s">
        <v>32</v>
      </c>
      <c r="F34" s="73"/>
      <c r="G34" s="17" t="s">
        <v>33</v>
      </c>
      <c r="H34" s="73"/>
    </row>
    <row r="35" spans="2:8" ht="15.75" customHeight="1">
      <c r="B35" s="15" t="s">
        <v>34</v>
      </c>
      <c r="C35" s="123"/>
      <c r="D35" s="118"/>
      <c r="E35" s="18" t="s">
        <v>35</v>
      </c>
      <c r="F35" s="74"/>
      <c r="G35" s="11"/>
      <c r="H35" s="12"/>
    </row>
    <row r="36" spans="2:8" ht="15.75" customHeight="1">
      <c r="B36" s="15" t="s">
        <v>36</v>
      </c>
      <c r="C36" s="123"/>
      <c r="D36" s="118"/>
      <c r="E36" s="18" t="s">
        <v>37</v>
      </c>
      <c r="F36" s="75"/>
      <c r="G36" s="19"/>
      <c r="H36" s="20"/>
    </row>
    <row r="37" spans="2:8" ht="15.75" customHeight="1">
      <c r="B37" s="15" t="s">
        <v>38</v>
      </c>
      <c r="C37" s="116"/>
      <c r="D37" s="118"/>
      <c r="E37" s="120" t="s">
        <v>39</v>
      </c>
      <c r="F37" s="115"/>
      <c r="G37" s="124"/>
      <c r="H37" s="118"/>
    </row>
    <row r="38" spans="2:8" ht="15.75" customHeight="1">
      <c r="B38" s="119" t="s">
        <v>40</v>
      </c>
      <c r="C38" s="114"/>
      <c r="D38" s="114"/>
      <c r="E38" s="114"/>
      <c r="F38" s="115"/>
      <c r="G38" s="76"/>
      <c r="H38" s="15"/>
    </row>
    <row r="39" spans="2:8" ht="15.75" customHeight="1">
      <c r="B39" s="6"/>
      <c r="C39" s="6"/>
      <c r="D39" s="6"/>
      <c r="E39" s="6"/>
      <c r="F39" s="6"/>
      <c r="G39" s="6"/>
      <c r="H39" s="6"/>
    </row>
    <row r="40" spans="2:8" ht="15.75" customHeight="1">
      <c r="B40" s="113" t="s">
        <v>41</v>
      </c>
      <c r="C40" s="114"/>
      <c r="D40" s="114"/>
      <c r="E40" s="114"/>
      <c r="F40" s="114"/>
      <c r="G40" s="114"/>
      <c r="H40" s="115"/>
    </row>
    <row r="41" spans="2:8" ht="15.75" customHeight="1">
      <c r="B41" s="119" t="s">
        <v>42</v>
      </c>
      <c r="C41" s="114"/>
      <c r="D41" s="114"/>
      <c r="E41" s="115"/>
      <c r="F41" s="77" t="s">
        <v>419</v>
      </c>
      <c r="G41" s="4"/>
      <c r="H41" s="5"/>
    </row>
    <row r="42" spans="2:8" ht="15.75" customHeight="1">
      <c r="B42" s="119" t="s">
        <v>43</v>
      </c>
      <c r="C42" s="114"/>
      <c r="D42" s="114"/>
      <c r="E42" s="115"/>
      <c r="F42" s="125" t="s">
        <v>266</v>
      </c>
      <c r="G42" s="117"/>
      <c r="H42" s="118"/>
    </row>
    <row r="43" spans="2:8" ht="15.75" customHeight="1">
      <c r="B43" s="119" t="s">
        <v>44</v>
      </c>
      <c r="C43" s="115"/>
      <c r="D43" s="126"/>
      <c r="E43" s="117"/>
      <c r="F43" s="117"/>
      <c r="G43" s="117"/>
      <c r="H43" s="118"/>
    </row>
    <row r="44" spans="2:8" ht="15.75" customHeight="1">
      <c r="B44" s="119" t="s">
        <v>45</v>
      </c>
      <c r="C44" s="114"/>
      <c r="D44" s="114"/>
      <c r="E44" s="114"/>
      <c r="F44" s="114"/>
      <c r="G44" s="114"/>
      <c r="H44" s="115"/>
    </row>
    <row r="45" spans="2:8" ht="15.75" customHeight="1">
      <c r="B45" s="15" t="s">
        <v>31</v>
      </c>
      <c r="C45" s="127"/>
      <c r="D45" s="118"/>
      <c r="E45" s="13" t="s">
        <v>32</v>
      </c>
      <c r="F45" s="78"/>
      <c r="G45" s="17" t="s">
        <v>33</v>
      </c>
      <c r="H45" s="78"/>
    </row>
    <row r="46" spans="2:8" ht="15.75" customHeight="1">
      <c r="B46" s="15" t="s">
        <v>34</v>
      </c>
      <c r="C46" s="127"/>
      <c r="D46" s="118"/>
      <c r="E46" s="18" t="s">
        <v>35</v>
      </c>
      <c r="F46" s="79"/>
      <c r="G46" s="11"/>
      <c r="H46" s="12"/>
    </row>
    <row r="47" spans="2:8" ht="15.75" customHeight="1">
      <c r="B47" s="15" t="s">
        <v>36</v>
      </c>
      <c r="C47" s="127"/>
      <c r="D47" s="118"/>
      <c r="E47" s="18" t="s">
        <v>37</v>
      </c>
      <c r="F47" s="80"/>
      <c r="G47" s="19"/>
      <c r="H47" s="20"/>
    </row>
    <row r="48" spans="2:8" ht="21.75" customHeight="1">
      <c r="B48" s="128" t="s">
        <v>46</v>
      </c>
      <c r="C48" s="129"/>
      <c r="D48" s="129"/>
      <c r="E48" s="130"/>
      <c r="F48" s="134" t="s">
        <v>47</v>
      </c>
      <c r="G48" s="135"/>
      <c r="H48" s="136"/>
    </row>
    <row r="49" spans="2:8" ht="26.45" customHeight="1">
      <c r="B49" s="131"/>
      <c r="C49" s="132"/>
      <c r="D49" s="132"/>
      <c r="E49" s="133"/>
      <c r="F49" s="137"/>
      <c r="G49" s="138"/>
      <c r="H49" s="139"/>
    </row>
    <row r="50" spans="2:8" ht="7.5" customHeight="1">
      <c r="B50" s="6"/>
      <c r="C50" s="6"/>
      <c r="D50" s="6"/>
      <c r="E50" s="6"/>
      <c r="F50" s="6"/>
      <c r="G50" s="6"/>
      <c r="H50" s="6"/>
    </row>
    <row r="51" spans="2:8" ht="15.75" customHeight="1">
      <c r="B51" s="140" t="s">
        <v>48</v>
      </c>
      <c r="C51" s="114"/>
      <c r="D51" s="114"/>
      <c r="E51" s="114"/>
      <c r="F51" s="114"/>
      <c r="G51" s="114"/>
      <c r="H51" s="115"/>
    </row>
    <row r="52" spans="2:8" ht="31.5" customHeight="1">
      <c r="B52" s="141" t="s">
        <v>49</v>
      </c>
      <c r="C52" s="114"/>
      <c r="D52" s="114"/>
      <c r="E52" s="114"/>
      <c r="F52" s="114"/>
      <c r="G52" s="114"/>
      <c r="H52" s="115"/>
    </row>
    <row r="53" spans="2:8" ht="15.75" customHeight="1">
      <c r="B53" s="22"/>
      <c r="C53" s="23"/>
      <c r="D53" s="23"/>
      <c r="E53" s="23"/>
      <c r="F53" s="23"/>
      <c r="G53" s="23"/>
      <c r="H53" s="23"/>
    </row>
    <row r="54" spans="2:8" ht="15.75" customHeight="1">
      <c r="B54" s="142" t="s">
        <v>50</v>
      </c>
      <c r="C54" s="114"/>
      <c r="D54" s="114"/>
      <c r="E54" s="114"/>
      <c r="F54" s="114"/>
      <c r="G54" s="114"/>
      <c r="H54" s="115"/>
    </row>
    <row r="55" spans="2:8" ht="15.75" customHeight="1">
      <c r="B55" s="24" t="s">
        <v>51</v>
      </c>
      <c r="C55" s="143" t="s">
        <v>52</v>
      </c>
      <c r="D55" s="115"/>
      <c r="E55" s="24" t="s">
        <v>51</v>
      </c>
      <c r="F55" s="143" t="s">
        <v>52</v>
      </c>
      <c r="G55" s="114"/>
      <c r="H55" s="115"/>
    </row>
    <row r="56" spans="2:8" ht="15.75" customHeight="1">
      <c r="B56" s="76"/>
      <c r="C56" s="25" t="s">
        <v>53</v>
      </c>
      <c r="D56" s="26">
        <v>42</v>
      </c>
      <c r="E56" s="76"/>
      <c r="F56" s="121" t="s">
        <v>54</v>
      </c>
      <c r="G56" s="115"/>
      <c r="H56" s="26">
        <v>1500</v>
      </c>
    </row>
    <row r="57" spans="2:8" ht="15.75" customHeight="1">
      <c r="B57" s="76"/>
      <c r="C57" s="25" t="s">
        <v>55</v>
      </c>
      <c r="D57" s="26">
        <v>80</v>
      </c>
      <c r="E57" s="76"/>
      <c r="F57" s="121" t="s">
        <v>56</v>
      </c>
      <c r="G57" s="115"/>
      <c r="H57" s="26">
        <v>700</v>
      </c>
    </row>
    <row r="58" spans="2:8" ht="15.75" customHeight="1">
      <c r="B58" s="76"/>
      <c r="C58" s="25" t="s">
        <v>57</v>
      </c>
      <c r="D58" s="26">
        <v>1800</v>
      </c>
      <c r="E58" s="76"/>
      <c r="F58" s="121" t="s">
        <v>58</v>
      </c>
      <c r="G58" s="115"/>
      <c r="H58" s="26">
        <v>200</v>
      </c>
    </row>
    <row r="59" spans="2:8" ht="15.75" customHeight="1">
      <c r="B59" s="76"/>
      <c r="C59" s="25" t="s">
        <v>59</v>
      </c>
      <c r="D59" s="26">
        <v>1350</v>
      </c>
      <c r="E59" s="76"/>
      <c r="F59" s="121" t="s">
        <v>60</v>
      </c>
      <c r="G59" s="115"/>
      <c r="H59" s="26">
        <v>300</v>
      </c>
    </row>
    <row r="60" spans="2:8" ht="15.75" customHeight="1">
      <c r="B60" s="76"/>
      <c r="C60" s="25" t="s">
        <v>61</v>
      </c>
      <c r="D60" s="26">
        <v>2800</v>
      </c>
      <c r="E60" s="76"/>
      <c r="F60" s="121" t="s">
        <v>62</v>
      </c>
      <c r="G60" s="115"/>
      <c r="H60" s="26">
        <v>90</v>
      </c>
    </row>
    <row r="61" spans="2:8" ht="15.75" customHeight="1">
      <c r="B61" s="76"/>
      <c r="C61" s="25" t="s">
        <v>63</v>
      </c>
      <c r="D61" s="26">
        <v>3600</v>
      </c>
      <c r="E61" s="76"/>
      <c r="F61" s="121" t="s">
        <v>64</v>
      </c>
      <c r="G61" s="115"/>
      <c r="H61" s="26">
        <v>145</v>
      </c>
    </row>
    <row r="62" spans="2:8" ht="15.75" customHeight="1">
      <c r="B62" s="76"/>
      <c r="C62" s="25" t="s">
        <v>65</v>
      </c>
      <c r="D62" s="26">
        <v>600</v>
      </c>
      <c r="E62" s="76"/>
      <c r="F62" s="121" t="s">
        <v>66</v>
      </c>
      <c r="G62" s="115"/>
      <c r="H62" s="26">
        <v>750</v>
      </c>
    </row>
    <row r="63" spans="2:8" ht="15.75" customHeight="1">
      <c r="B63" s="76"/>
      <c r="C63" s="25" t="s">
        <v>67</v>
      </c>
      <c r="D63" s="26">
        <v>20</v>
      </c>
      <c r="E63" s="76"/>
      <c r="F63" s="121" t="s">
        <v>68</v>
      </c>
      <c r="G63" s="115"/>
      <c r="H63" s="26">
        <v>300</v>
      </c>
    </row>
    <row r="64" spans="2:8" ht="15.75" customHeight="1">
      <c r="B64" s="76"/>
      <c r="C64" s="25" t="s">
        <v>69</v>
      </c>
      <c r="D64" s="26">
        <v>746</v>
      </c>
      <c r="E64" s="76"/>
      <c r="F64" s="121" t="s">
        <v>70</v>
      </c>
      <c r="G64" s="115"/>
      <c r="H64" s="26">
        <v>15</v>
      </c>
    </row>
    <row r="65" spans="2:8" ht="15.75" customHeight="1">
      <c r="B65" s="76"/>
      <c r="C65" s="25" t="s">
        <v>71</v>
      </c>
      <c r="D65" s="26">
        <v>1490</v>
      </c>
      <c r="E65" s="76"/>
      <c r="F65" s="121" t="s">
        <v>72</v>
      </c>
      <c r="G65" s="115"/>
      <c r="H65" s="26">
        <v>40</v>
      </c>
    </row>
    <row r="66" spans="2:8" ht="15.75" customHeight="1">
      <c r="B66" s="76"/>
      <c r="C66" s="25" t="s">
        <v>73</v>
      </c>
      <c r="D66" s="26">
        <v>100</v>
      </c>
      <c r="E66" s="76"/>
      <c r="F66" s="121" t="s">
        <v>74</v>
      </c>
      <c r="G66" s="115"/>
      <c r="H66" s="26">
        <v>5</v>
      </c>
    </row>
    <row r="67" spans="2:8" ht="15.75" customHeight="1">
      <c r="B67" s="76"/>
      <c r="C67" s="25" t="s">
        <v>75</v>
      </c>
      <c r="D67" s="26">
        <v>746</v>
      </c>
      <c r="E67" s="76"/>
      <c r="F67" s="121" t="s">
        <v>74</v>
      </c>
      <c r="G67" s="115"/>
      <c r="H67" s="26">
        <v>10</v>
      </c>
    </row>
    <row r="68" spans="2:8" ht="15.75" customHeight="1">
      <c r="B68" s="76"/>
      <c r="C68" s="25" t="s">
        <v>76</v>
      </c>
      <c r="D68" s="26">
        <v>210</v>
      </c>
      <c r="E68" s="76"/>
      <c r="F68" s="121" t="s">
        <v>77</v>
      </c>
      <c r="G68" s="115"/>
      <c r="H68" s="26">
        <v>1270</v>
      </c>
    </row>
    <row r="69" spans="2:8" ht="15.75" customHeight="1">
      <c r="B69" s="76"/>
      <c r="C69" s="25" t="s">
        <v>78</v>
      </c>
      <c r="D69" s="26">
        <v>400</v>
      </c>
      <c r="E69" s="76"/>
      <c r="F69" s="121" t="s">
        <v>79</v>
      </c>
      <c r="G69" s="115"/>
      <c r="H69" s="26">
        <v>1500</v>
      </c>
    </row>
    <row r="70" spans="2:8" ht="15.75" customHeight="1">
      <c r="B70" s="76"/>
      <c r="C70" s="25" t="s">
        <v>80</v>
      </c>
      <c r="D70" s="26">
        <v>600</v>
      </c>
      <c r="E70" s="76"/>
      <c r="F70" s="121" t="s">
        <v>81</v>
      </c>
      <c r="G70" s="115"/>
      <c r="H70" s="26">
        <v>1470</v>
      </c>
    </row>
    <row r="71" spans="2:8" ht="15.75" customHeight="1">
      <c r="B71" s="76"/>
      <c r="C71" s="25" t="s">
        <v>82</v>
      </c>
      <c r="D71" s="26">
        <v>1750</v>
      </c>
      <c r="E71" s="76"/>
      <c r="F71" s="121" t="s">
        <v>83</v>
      </c>
      <c r="G71" s="115"/>
      <c r="H71" s="26">
        <v>1000</v>
      </c>
    </row>
    <row r="72" spans="2:8" ht="15.75" customHeight="1">
      <c r="B72" s="76"/>
      <c r="C72" s="25" t="s">
        <v>84</v>
      </c>
      <c r="D72" s="26">
        <v>2944</v>
      </c>
      <c r="E72" s="76"/>
      <c r="F72" s="121" t="s">
        <v>85</v>
      </c>
      <c r="G72" s="115"/>
      <c r="H72" s="26">
        <v>1000</v>
      </c>
    </row>
    <row r="73" spans="2:8" ht="15.75" customHeight="1">
      <c r="B73" s="76"/>
      <c r="C73" s="25" t="s">
        <v>86</v>
      </c>
      <c r="D73" s="26">
        <v>42</v>
      </c>
      <c r="E73" s="76"/>
      <c r="F73" s="121" t="s">
        <v>87</v>
      </c>
      <c r="G73" s="115"/>
      <c r="H73" s="26">
        <v>300</v>
      </c>
    </row>
    <row r="74" spans="2:8" ht="15.75" customHeight="1">
      <c r="B74" s="76"/>
      <c r="C74" s="25" t="s">
        <v>88</v>
      </c>
      <c r="D74" s="26">
        <v>4400</v>
      </c>
      <c r="E74" s="76"/>
      <c r="F74" s="121" t="s">
        <v>89</v>
      </c>
      <c r="G74" s="115"/>
      <c r="H74" s="26">
        <v>300</v>
      </c>
    </row>
    <row r="75" spans="2:8" ht="15.75" customHeight="1">
      <c r="B75" s="76"/>
      <c r="C75" s="25" t="s">
        <v>90</v>
      </c>
      <c r="D75" s="26">
        <v>686</v>
      </c>
      <c r="E75" s="76"/>
      <c r="F75" s="121" t="s">
        <v>91</v>
      </c>
      <c r="G75" s="115"/>
      <c r="H75" s="26">
        <v>800</v>
      </c>
    </row>
    <row r="76" spans="2:8" ht="15.75" customHeight="1">
      <c r="B76" s="76"/>
      <c r="C76" s="25" t="s">
        <v>92</v>
      </c>
      <c r="D76" s="26">
        <v>200</v>
      </c>
      <c r="E76" s="76"/>
      <c r="F76" s="121" t="s">
        <v>93</v>
      </c>
      <c r="G76" s="115"/>
      <c r="H76" s="26">
        <v>300</v>
      </c>
    </row>
    <row r="77" spans="2:8" ht="15.75" customHeight="1">
      <c r="B77" s="76"/>
      <c r="C77" s="25" t="s">
        <v>94</v>
      </c>
      <c r="D77" s="26">
        <v>190</v>
      </c>
      <c r="E77" s="76"/>
      <c r="F77" s="186" t="s">
        <v>420</v>
      </c>
      <c r="G77" s="187"/>
      <c r="H77" s="92">
        <v>200</v>
      </c>
    </row>
    <row r="78" spans="2:8" ht="15.75" customHeight="1">
      <c r="B78" s="76"/>
      <c r="C78" s="25" t="s">
        <v>95</v>
      </c>
      <c r="D78" s="26">
        <v>2200</v>
      </c>
      <c r="E78" s="76"/>
      <c r="F78" s="182" t="s">
        <v>88</v>
      </c>
      <c r="G78" s="183"/>
      <c r="H78" s="92">
        <v>6000</v>
      </c>
    </row>
    <row r="79" spans="2:8" ht="15.75" customHeight="1">
      <c r="B79" s="76"/>
      <c r="C79" s="25" t="s">
        <v>96</v>
      </c>
      <c r="D79" s="26">
        <v>65</v>
      </c>
      <c r="E79" s="76"/>
      <c r="F79" s="184" t="s">
        <v>58</v>
      </c>
      <c r="G79" s="185"/>
      <c r="H79" s="92">
        <v>500</v>
      </c>
    </row>
    <row r="80" spans="2:8" ht="15.75" customHeight="1">
      <c r="B80" s="76"/>
      <c r="C80" s="25" t="s">
        <v>97</v>
      </c>
      <c r="D80" s="26">
        <v>572</v>
      </c>
      <c r="E80" s="76"/>
      <c r="F80" s="182" t="s">
        <v>64</v>
      </c>
      <c r="G80" s="183"/>
      <c r="H80" s="92">
        <v>500</v>
      </c>
    </row>
    <row r="81" spans="2:8" ht="15.75" customHeight="1">
      <c r="B81" s="76"/>
      <c r="C81" s="25" t="s">
        <v>98</v>
      </c>
      <c r="D81" s="26">
        <v>100</v>
      </c>
      <c r="E81" s="76"/>
      <c r="F81" s="182" t="s">
        <v>421</v>
      </c>
      <c r="G81" s="183"/>
      <c r="H81" s="92">
        <v>4500</v>
      </c>
    </row>
    <row r="82" spans="2:8" ht="15.75" customHeight="1">
      <c r="B82" s="76"/>
      <c r="C82" s="25" t="s">
        <v>99</v>
      </c>
      <c r="D82" s="26">
        <v>1000</v>
      </c>
      <c r="E82" s="76"/>
      <c r="F82" s="182" t="s">
        <v>422</v>
      </c>
      <c r="G82" s="183"/>
      <c r="H82" s="92">
        <v>2000</v>
      </c>
    </row>
    <row r="83" spans="2:8" ht="15.75" customHeight="1">
      <c r="B83" s="144" t="s">
        <v>100</v>
      </c>
      <c r="C83" s="115"/>
      <c r="D83" s="76"/>
      <c r="E83" s="144" t="s">
        <v>101</v>
      </c>
      <c r="F83" s="115"/>
      <c r="G83" s="145"/>
      <c r="H83" s="118"/>
    </row>
    <row r="84" spans="2:8" ht="15.75" customHeight="1">
      <c r="B84" s="148" t="s">
        <v>102</v>
      </c>
      <c r="C84" s="114"/>
      <c r="D84" s="114"/>
      <c r="E84" s="114"/>
      <c r="F84" s="114"/>
      <c r="G84" s="115"/>
      <c r="H84" s="27">
        <f>(SUMPRODUCT(B56:B82,D56:D82)+SUMPRODUCT(E56:E82,H56:H82))/1000</f>
        <v>0</v>
      </c>
    </row>
    <row r="85" spans="2:8" ht="15.75" customHeight="1">
      <c r="B85" s="6"/>
      <c r="C85" s="6"/>
      <c r="D85" s="6"/>
      <c r="E85" s="6"/>
      <c r="F85" s="6"/>
      <c r="G85" s="6"/>
      <c r="H85" s="6"/>
    </row>
    <row r="86" spans="2:8" ht="15.75" customHeight="1">
      <c r="B86" s="142" t="s">
        <v>103</v>
      </c>
      <c r="C86" s="114"/>
      <c r="D86" s="114"/>
      <c r="E86" s="114"/>
      <c r="F86" s="114"/>
      <c r="G86" s="114"/>
      <c r="H86" s="115"/>
    </row>
    <row r="87" spans="2:8" ht="15.75" customHeight="1">
      <c r="B87" s="24" t="s">
        <v>51</v>
      </c>
      <c r="C87" s="143" t="s">
        <v>52</v>
      </c>
      <c r="D87" s="115"/>
      <c r="E87" s="24" t="s">
        <v>51</v>
      </c>
      <c r="F87" s="143" t="s">
        <v>52</v>
      </c>
      <c r="G87" s="114"/>
      <c r="H87" s="115"/>
    </row>
    <row r="88" spans="2:8" ht="15.75" customHeight="1">
      <c r="B88" s="76"/>
      <c r="C88" s="25" t="s">
        <v>53</v>
      </c>
      <c r="D88" s="26">
        <v>42</v>
      </c>
      <c r="E88" s="76"/>
      <c r="F88" s="121" t="s">
        <v>54</v>
      </c>
      <c r="G88" s="115"/>
      <c r="H88" s="26">
        <v>1500</v>
      </c>
    </row>
    <row r="89" spans="2:8" ht="15.75" customHeight="1">
      <c r="B89" s="76"/>
      <c r="C89" s="25" t="s">
        <v>55</v>
      </c>
      <c r="D89" s="26">
        <v>80</v>
      </c>
      <c r="E89" s="76"/>
      <c r="F89" s="121" t="s">
        <v>56</v>
      </c>
      <c r="G89" s="115"/>
      <c r="H89" s="26">
        <v>700</v>
      </c>
    </row>
    <row r="90" spans="2:8" ht="15.75" customHeight="1">
      <c r="B90" s="76"/>
      <c r="C90" s="25" t="s">
        <v>57</v>
      </c>
      <c r="D90" s="26">
        <v>1800</v>
      </c>
      <c r="E90" s="76"/>
      <c r="F90" s="121" t="s">
        <v>58</v>
      </c>
      <c r="G90" s="115"/>
      <c r="H90" s="26">
        <v>200</v>
      </c>
    </row>
    <row r="91" spans="2:8" ht="15.75" customHeight="1">
      <c r="B91" s="76"/>
      <c r="C91" s="25" t="s">
        <v>59</v>
      </c>
      <c r="D91" s="26">
        <v>1350</v>
      </c>
      <c r="E91" s="76"/>
      <c r="F91" s="121" t="s">
        <v>60</v>
      </c>
      <c r="G91" s="115"/>
      <c r="H91" s="26">
        <v>300</v>
      </c>
    </row>
    <row r="92" spans="2:8" ht="15.75" customHeight="1">
      <c r="B92" s="76"/>
      <c r="C92" s="25" t="s">
        <v>61</v>
      </c>
      <c r="D92" s="26">
        <v>2800</v>
      </c>
      <c r="E92" s="76"/>
      <c r="F92" s="121" t="s">
        <v>62</v>
      </c>
      <c r="G92" s="115"/>
      <c r="H92" s="26">
        <v>90</v>
      </c>
    </row>
    <row r="93" spans="2:8" ht="15.75" customHeight="1">
      <c r="B93" s="76"/>
      <c r="C93" s="25" t="s">
        <v>63</v>
      </c>
      <c r="D93" s="26">
        <v>3600</v>
      </c>
      <c r="E93" s="76"/>
      <c r="F93" s="121" t="s">
        <v>64</v>
      </c>
      <c r="G93" s="115"/>
      <c r="H93" s="26">
        <v>145</v>
      </c>
    </row>
    <row r="94" spans="2:8" ht="15.75" customHeight="1">
      <c r="B94" s="76"/>
      <c r="C94" s="25" t="s">
        <v>65</v>
      </c>
      <c r="D94" s="26">
        <v>600</v>
      </c>
      <c r="E94" s="76"/>
      <c r="F94" s="121" t="s">
        <v>66</v>
      </c>
      <c r="G94" s="115"/>
      <c r="H94" s="26">
        <v>750</v>
      </c>
    </row>
    <row r="95" spans="2:8" ht="15.75" customHeight="1">
      <c r="B95" s="76"/>
      <c r="C95" s="25" t="s">
        <v>67</v>
      </c>
      <c r="D95" s="26">
        <v>20</v>
      </c>
      <c r="E95" s="76"/>
      <c r="F95" s="121" t="s">
        <v>68</v>
      </c>
      <c r="G95" s="115"/>
      <c r="H95" s="26">
        <v>300</v>
      </c>
    </row>
    <row r="96" spans="2:8" ht="15.75" customHeight="1">
      <c r="B96" s="76"/>
      <c r="C96" s="25" t="s">
        <v>69</v>
      </c>
      <c r="D96" s="26">
        <v>746</v>
      </c>
      <c r="E96" s="76"/>
      <c r="F96" s="121" t="s">
        <v>70</v>
      </c>
      <c r="G96" s="115"/>
      <c r="H96" s="26">
        <v>15</v>
      </c>
    </row>
    <row r="97" spans="2:8" ht="15.75" customHeight="1">
      <c r="B97" s="76"/>
      <c r="C97" s="25" t="s">
        <v>71</v>
      </c>
      <c r="D97" s="26">
        <v>1490</v>
      </c>
      <c r="E97" s="76"/>
      <c r="F97" s="121" t="s">
        <v>72</v>
      </c>
      <c r="G97" s="115"/>
      <c r="H97" s="26">
        <v>40</v>
      </c>
    </row>
    <row r="98" spans="2:8" ht="15.75" customHeight="1">
      <c r="B98" s="76"/>
      <c r="C98" s="25" t="s">
        <v>73</v>
      </c>
      <c r="D98" s="26">
        <v>100</v>
      </c>
      <c r="E98" s="76"/>
      <c r="F98" s="121" t="s">
        <v>74</v>
      </c>
      <c r="G98" s="115"/>
      <c r="H98" s="26">
        <v>5</v>
      </c>
    </row>
    <row r="99" spans="2:8" ht="15.75" customHeight="1">
      <c r="B99" s="76"/>
      <c r="C99" s="25" t="s">
        <v>75</v>
      </c>
      <c r="D99" s="26">
        <v>746</v>
      </c>
      <c r="E99" s="76"/>
      <c r="F99" s="121" t="s">
        <v>74</v>
      </c>
      <c r="G99" s="115"/>
      <c r="H99" s="26">
        <v>10</v>
      </c>
    </row>
    <row r="100" spans="2:8" ht="15.75" customHeight="1">
      <c r="B100" s="76"/>
      <c r="C100" s="25" t="s">
        <v>76</v>
      </c>
      <c r="D100" s="26">
        <v>210</v>
      </c>
      <c r="E100" s="76"/>
      <c r="F100" s="121" t="s">
        <v>77</v>
      </c>
      <c r="G100" s="115"/>
      <c r="H100" s="26">
        <v>1270</v>
      </c>
    </row>
    <row r="101" spans="2:8" ht="15.75" customHeight="1">
      <c r="B101" s="76"/>
      <c r="C101" s="25" t="s">
        <v>78</v>
      </c>
      <c r="D101" s="26">
        <v>400</v>
      </c>
      <c r="E101" s="76"/>
      <c r="F101" s="121" t="s">
        <v>79</v>
      </c>
      <c r="G101" s="115"/>
      <c r="H101" s="26">
        <v>1500</v>
      </c>
    </row>
    <row r="102" spans="2:8" ht="15.75" customHeight="1">
      <c r="B102" s="76"/>
      <c r="C102" s="25" t="s">
        <v>80</v>
      </c>
      <c r="D102" s="26">
        <v>600</v>
      </c>
      <c r="E102" s="76"/>
      <c r="F102" s="121" t="s">
        <v>81</v>
      </c>
      <c r="G102" s="115"/>
      <c r="H102" s="26">
        <v>1470</v>
      </c>
    </row>
    <row r="103" spans="2:8" ht="15.75" customHeight="1">
      <c r="B103" s="76"/>
      <c r="C103" s="25" t="s">
        <v>82</v>
      </c>
      <c r="D103" s="26">
        <v>1750</v>
      </c>
      <c r="E103" s="76"/>
      <c r="F103" s="121" t="s">
        <v>83</v>
      </c>
      <c r="G103" s="115"/>
      <c r="H103" s="26">
        <v>1000</v>
      </c>
    </row>
    <row r="104" spans="2:8" ht="15.75" customHeight="1">
      <c r="B104" s="76"/>
      <c r="C104" s="25" t="s">
        <v>84</v>
      </c>
      <c r="D104" s="26">
        <v>2944</v>
      </c>
      <c r="E104" s="76"/>
      <c r="F104" s="121" t="s">
        <v>85</v>
      </c>
      <c r="G104" s="115"/>
      <c r="H104" s="26">
        <v>1000</v>
      </c>
    </row>
    <row r="105" spans="2:8" ht="15.75" customHeight="1">
      <c r="B105" s="76"/>
      <c r="C105" s="25" t="s">
        <v>86</v>
      </c>
      <c r="D105" s="26">
        <v>42</v>
      </c>
      <c r="E105" s="76"/>
      <c r="F105" s="121" t="s">
        <v>87</v>
      </c>
      <c r="G105" s="115"/>
      <c r="H105" s="26">
        <v>300</v>
      </c>
    </row>
    <row r="106" spans="2:8" ht="15.75" customHeight="1">
      <c r="B106" s="76"/>
      <c r="C106" s="25" t="s">
        <v>88</v>
      </c>
      <c r="D106" s="26">
        <v>4400</v>
      </c>
      <c r="E106" s="76"/>
      <c r="F106" s="121" t="s">
        <v>89</v>
      </c>
      <c r="G106" s="115"/>
      <c r="H106" s="26">
        <v>300</v>
      </c>
    </row>
    <row r="107" spans="2:8" ht="15.75" customHeight="1">
      <c r="B107" s="76"/>
      <c r="C107" s="25" t="s">
        <v>90</v>
      </c>
      <c r="D107" s="26">
        <v>686</v>
      </c>
      <c r="E107" s="76"/>
      <c r="F107" s="121" t="s">
        <v>91</v>
      </c>
      <c r="G107" s="115"/>
      <c r="H107" s="26">
        <v>800</v>
      </c>
    </row>
    <row r="108" spans="2:8" ht="15.75" customHeight="1">
      <c r="B108" s="76"/>
      <c r="C108" s="25" t="s">
        <v>92</v>
      </c>
      <c r="D108" s="26">
        <v>200</v>
      </c>
      <c r="E108" s="76"/>
      <c r="F108" s="121" t="s">
        <v>93</v>
      </c>
      <c r="G108" s="115"/>
      <c r="H108" s="26">
        <v>300</v>
      </c>
    </row>
    <row r="109" spans="2:8" ht="15.75" customHeight="1">
      <c r="B109" s="76"/>
      <c r="C109" s="25" t="s">
        <v>94</v>
      </c>
      <c r="D109" s="26">
        <v>190</v>
      </c>
      <c r="E109" s="76"/>
      <c r="F109" s="116"/>
      <c r="G109" s="118"/>
      <c r="H109" s="92"/>
    </row>
    <row r="110" spans="2:8" ht="15.75" customHeight="1">
      <c r="B110" s="76"/>
      <c r="C110" s="25" t="s">
        <v>95</v>
      </c>
      <c r="D110" s="26">
        <v>2200</v>
      </c>
      <c r="E110" s="76"/>
      <c r="F110" s="147"/>
      <c r="G110" s="118"/>
      <c r="H110" s="92"/>
    </row>
    <row r="111" spans="2:8" ht="15.75" customHeight="1">
      <c r="B111" s="76"/>
      <c r="C111" s="25" t="s">
        <v>96</v>
      </c>
      <c r="D111" s="26">
        <v>65</v>
      </c>
      <c r="E111" s="76"/>
      <c r="F111" s="146"/>
      <c r="G111" s="118"/>
      <c r="H111" s="92"/>
    </row>
    <row r="112" spans="2:8" ht="15.75" customHeight="1">
      <c r="B112" s="76"/>
      <c r="C112" s="25" t="s">
        <v>97</v>
      </c>
      <c r="D112" s="26">
        <v>572</v>
      </c>
      <c r="E112" s="76"/>
      <c r="F112" s="146"/>
      <c r="G112" s="118"/>
      <c r="H112" s="92"/>
    </row>
    <row r="113" spans="2:8" ht="15.75" customHeight="1">
      <c r="B113" s="76"/>
      <c r="C113" s="25" t="s">
        <v>98</v>
      </c>
      <c r="D113" s="26">
        <v>100</v>
      </c>
      <c r="E113" s="76"/>
      <c r="F113" s="146"/>
      <c r="G113" s="118"/>
      <c r="H113" s="92"/>
    </row>
    <row r="114" spans="2:8" ht="15.75" customHeight="1">
      <c r="B114" s="76"/>
      <c r="C114" s="25" t="s">
        <v>99</v>
      </c>
      <c r="D114" s="26">
        <v>1000</v>
      </c>
      <c r="E114" s="76"/>
      <c r="F114" s="146"/>
      <c r="G114" s="118"/>
      <c r="H114" s="92"/>
    </row>
    <row r="115" spans="2:8" ht="15.75" customHeight="1">
      <c r="B115" s="144" t="s">
        <v>100</v>
      </c>
      <c r="C115" s="115"/>
      <c r="D115" s="76"/>
      <c r="E115" s="144" t="s">
        <v>101</v>
      </c>
      <c r="F115" s="115"/>
      <c r="G115" s="145"/>
      <c r="H115" s="118"/>
    </row>
    <row r="116" spans="2:8" ht="15.75" customHeight="1">
      <c r="B116" s="148" t="s">
        <v>102</v>
      </c>
      <c r="C116" s="114"/>
      <c r="D116" s="114"/>
      <c r="E116" s="114"/>
      <c r="F116" s="114"/>
      <c r="G116" s="115"/>
      <c r="H116" s="27">
        <f>(SUMPRODUCT(B88:B114,D88:D114)+SUMPRODUCT(E88:E114,H88:H114))/1000</f>
        <v>0</v>
      </c>
    </row>
    <row r="117" spans="2:8" ht="7.5" customHeight="1">
      <c r="B117" s="6"/>
      <c r="C117" s="6"/>
      <c r="D117" s="6"/>
      <c r="E117" s="6"/>
      <c r="F117" s="6"/>
      <c r="G117" s="6"/>
      <c r="H117" s="6"/>
    </row>
    <row r="118" spans="2:8" ht="6" customHeight="1">
      <c r="B118" s="6"/>
      <c r="C118" s="6"/>
      <c r="D118" s="6"/>
      <c r="E118" s="6"/>
      <c r="F118" s="6"/>
      <c r="G118" s="6"/>
      <c r="H118" s="6"/>
    </row>
    <row r="119" spans="2:8" ht="15.75" customHeight="1">
      <c r="B119" s="142" t="s">
        <v>104</v>
      </c>
      <c r="C119" s="114"/>
      <c r="D119" s="114"/>
      <c r="E119" s="114"/>
      <c r="F119" s="114"/>
      <c r="G119" s="114"/>
      <c r="H119" s="115"/>
    </row>
    <row r="120" spans="2:8" ht="15.75" customHeight="1">
      <c r="B120" s="24" t="s">
        <v>51</v>
      </c>
      <c r="C120" s="143" t="s">
        <v>52</v>
      </c>
      <c r="D120" s="115"/>
      <c r="E120" s="24" t="s">
        <v>51</v>
      </c>
      <c r="F120" s="143" t="s">
        <v>52</v>
      </c>
      <c r="G120" s="114"/>
      <c r="H120" s="115"/>
    </row>
    <row r="121" spans="2:8" ht="15.75" customHeight="1">
      <c r="B121" s="76"/>
      <c r="C121" s="25" t="s">
        <v>53</v>
      </c>
      <c r="D121" s="26">
        <v>42</v>
      </c>
      <c r="E121" s="76"/>
      <c r="F121" s="121" t="s">
        <v>54</v>
      </c>
      <c r="G121" s="115"/>
      <c r="H121" s="26">
        <v>1500</v>
      </c>
    </row>
    <row r="122" spans="2:8" ht="15.75" customHeight="1">
      <c r="B122" s="76"/>
      <c r="C122" s="25" t="s">
        <v>55</v>
      </c>
      <c r="D122" s="26">
        <v>80</v>
      </c>
      <c r="E122" s="76"/>
      <c r="F122" s="121" t="s">
        <v>56</v>
      </c>
      <c r="G122" s="115"/>
      <c r="H122" s="26">
        <v>700</v>
      </c>
    </row>
    <row r="123" spans="2:8" ht="15.75" customHeight="1">
      <c r="B123" s="76"/>
      <c r="C123" s="25" t="s">
        <v>57</v>
      </c>
      <c r="D123" s="26">
        <v>1800</v>
      </c>
      <c r="E123" s="76"/>
      <c r="F123" s="121" t="s">
        <v>58</v>
      </c>
      <c r="G123" s="115"/>
      <c r="H123" s="26">
        <v>200</v>
      </c>
    </row>
    <row r="124" spans="2:8" ht="15.75" customHeight="1">
      <c r="B124" s="76"/>
      <c r="C124" s="25" t="s">
        <v>59</v>
      </c>
      <c r="D124" s="26">
        <v>1350</v>
      </c>
      <c r="E124" s="76"/>
      <c r="F124" s="121" t="s">
        <v>60</v>
      </c>
      <c r="G124" s="115"/>
      <c r="H124" s="26">
        <v>300</v>
      </c>
    </row>
    <row r="125" spans="2:8" ht="15.75" customHeight="1">
      <c r="B125" s="76"/>
      <c r="C125" s="25" t="s">
        <v>61</v>
      </c>
      <c r="D125" s="26">
        <v>2800</v>
      </c>
      <c r="E125" s="76"/>
      <c r="F125" s="121" t="s">
        <v>62</v>
      </c>
      <c r="G125" s="115"/>
      <c r="H125" s="26">
        <v>90</v>
      </c>
    </row>
    <row r="126" spans="2:8" ht="15.75" customHeight="1">
      <c r="B126" s="76"/>
      <c r="C126" s="25" t="s">
        <v>63</v>
      </c>
      <c r="D126" s="26">
        <v>3600</v>
      </c>
      <c r="E126" s="76"/>
      <c r="F126" s="121" t="s">
        <v>64</v>
      </c>
      <c r="G126" s="115"/>
      <c r="H126" s="26">
        <v>145</v>
      </c>
    </row>
    <row r="127" spans="2:8" ht="15.75" customHeight="1">
      <c r="B127" s="76"/>
      <c r="C127" s="25" t="s">
        <v>65</v>
      </c>
      <c r="D127" s="26">
        <v>600</v>
      </c>
      <c r="E127" s="76"/>
      <c r="F127" s="121" t="s">
        <v>66</v>
      </c>
      <c r="G127" s="115"/>
      <c r="H127" s="26">
        <v>750</v>
      </c>
    </row>
    <row r="128" spans="2:8" ht="15.75" customHeight="1">
      <c r="B128" s="76"/>
      <c r="C128" s="25" t="s">
        <v>67</v>
      </c>
      <c r="D128" s="26">
        <v>20</v>
      </c>
      <c r="E128" s="76"/>
      <c r="F128" s="121" t="s">
        <v>68</v>
      </c>
      <c r="G128" s="115"/>
      <c r="H128" s="26">
        <v>300</v>
      </c>
    </row>
    <row r="129" spans="2:8" ht="15.75" customHeight="1">
      <c r="B129" s="76"/>
      <c r="C129" s="25" t="s">
        <v>69</v>
      </c>
      <c r="D129" s="26">
        <v>746</v>
      </c>
      <c r="E129" s="76"/>
      <c r="F129" s="121" t="s">
        <v>70</v>
      </c>
      <c r="G129" s="115"/>
      <c r="H129" s="26">
        <v>15</v>
      </c>
    </row>
    <row r="130" spans="2:8" ht="15.75" customHeight="1">
      <c r="B130" s="76"/>
      <c r="C130" s="25" t="s">
        <v>71</v>
      </c>
      <c r="D130" s="26">
        <v>1490</v>
      </c>
      <c r="E130" s="76"/>
      <c r="F130" s="121" t="s">
        <v>72</v>
      </c>
      <c r="G130" s="115"/>
      <c r="H130" s="26">
        <v>40</v>
      </c>
    </row>
    <row r="131" spans="2:8" ht="15.75" customHeight="1">
      <c r="B131" s="76"/>
      <c r="C131" s="25" t="s">
        <v>73</v>
      </c>
      <c r="D131" s="26">
        <v>100</v>
      </c>
      <c r="E131" s="76"/>
      <c r="F131" s="121" t="s">
        <v>74</v>
      </c>
      <c r="G131" s="115"/>
      <c r="H131" s="26">
        <v>5</v>
      </c>
    </row>
    <row r="132" spans="2:8" ht="15.75" customHeight="1">
      <c r="B132" s="76"/>
      <c r="C132" s="25" t="s">
        <v>75</v>
      </c>
      <c r="D132" s="26">
        <v>746</v>
      </c>
      <c r="E132" s="76"/>
      <c r="F132" s="121" t="s">
        <v>74</v>
      </c>
      <c r="G132" s="115"/>
      <c r="H132" s="26">
        <v>10</v>
      </c>
    </row>
    <row r="133" spans="2:8" ht="15.75" customHeight="1">
      <c r="B133" s="76"/>
      <c r="C133" s="25" t="s">
        <v>76</v>
      </c>
      <c r="D133" s="26">
        <v>210</v>
      </c>
      <c r="E133" s="76"/>
      <c r="F133" s="121" t="s">
        <v>77</v>
      </c>
      <c r="G133" s="115"/>
      <c r="H133" s="26">
        <v>1270</v>
      </c>
    </row>
    <row r="134" spans="2:8" ht="15.75" customHeight="1">
      <c r="B134" s="76"/>
      <c r="C134" s="25" t="s">
        <v>78</v>
      </c>
      <c r="D134" s="26">
        <v>400</v>
      </c>
      <c r="E134" s="76"/>
      <c r="F134" s="121" t="s">
        <v>79</v>
      </c>
      <c r="G134" s="115"/>
      <c r="H134" s="26">
        <v>1500</v>
      </c>
    </row>
    <row r="135" spans="2:8" ht="15.75" customHeight="1">
      <c r="B135" s="76"/>
      <c r="C135" s="25" t="s">
        <v>80</v>
      </c>
      <c r="D135" s="26">
        <v>600</v>
      </c>
      <c r="E135" s="76"/>
      <c r="F135" s="121" t="s">
        <v>81</v>
      </c>
      <c r="G135" s="115"/>
      <c r="H135" s="26">
        <v>1470</v>
      </c>
    </row>
    <row r="136" spans="2:8" ht="15.75" customHeight="1">
      <c r="B136" s="76"/>
      <c r="C136" s="25" t="s">
        <v>82</v>
      </c>
      <c r="D136" s="26">
        <v>1750</v>
      </c>
      <c r="E136" s="76"/>
      <c r="F136" s="121" t="s">
        <v>83</v>
      </c>
      <c r="G136" s="115"/>
      <c r="H136" s="26">
        <v>1000</v>
      </c>
    </row>
    <row r="137" spans="2:8" ht="15.75" customHeight="1">
      <c r="B137" s="76"/>
      <c r="C137" s="25" t="s">
        <v>84</v>
      </c>
      <c r="D137" s="26">
        <v>2944</v>
      </c>
      <c r="E137" s="76"/>
      <c r="F137" s="121" t="s">
        <v>85</v>
      </c>
      <c r="G137" s="115"/>
      <c r="H137" s="26">
        <v>1000</v>
      </c>
    </row>
    <row r="138" spans="2:8" ht="15.75" customHeight="1">
      <c r="B138" s="76"/>
      <c r="C138" s="25" t="s">
        <v>86</v>
      </c>
      <c r="D138" s="26">
        <v>42</v>
      </c>
      <c r="E138" s="76"/>
      <c r="F138" s="121" t="s">
        <v>87</v>
      </c>
      <c r="G138" s="115"/>
      <c r="H138" s="26">
        <v>300</v>
      </c>
    </row>
    <row r="139" spans="2:8" ht="15.75" customHeight="1">
      <c r="B139" s="76"/>
      <c r="C139" s="25" t="s">
        <v>88</v>
      </c>
      <c r="D139" s="26">
        <v>4400</v>
      </c>
      <c r="E139" s="76"/>
      <c r="F139" s="121" t="s">
        <v>89</v>
      </c>
      <c r="G139" s="115"/>
      <c r="H139" s="26">
        <v>300</v>
      </c>
    </row>
    <row r="140" spans="2:8" ht="15.75" customHeight="1">
      <c r="B140" s="76"/>
      <c r="C140" s="25" t="s">
        <v>90</v>
      </c>
      <c r="D140" s="26">
        <v>686</v>
      </c>
      <c r="E140" s="76"/>
      <c r="F140" s="121" t="s">
        <v>91</v>
      </c>
      <c r="G140" s="115"/>
      <c r="H140" s="26">
        <v>800</v>
      </c>
    </row>
    <row r="141" spans="2:8" ht="15.75" customHeight="1">
      <c r="B141" s="76"/>
      <c r="C141" s="25" t="s">
        <v>92</v>
      </c>
      <c r="D141" s="26">
        <v>200</v>
      </c>
      <c r="E141" s="76"/>
      <c r="F141" s="121" t="s">
        <v>93</v>
      </c>
      <c r="G141" s="115"/>
      <c r="H141" s="26">
        <v>300</v>
      </c>
    </row>
    <row r="142" spans="2:8" ht="15.75" customHeight="1">
      <c r="B142" s="76"/>
      <c r="C142" s="25" t="s">
        <v>94</v>
      </c>
      <c r="D142" s="26">
        <v>190</v>
      </c>
      <c r="E142" s="76"/>
      <c r="F142" s="125"/>
      <c r="G142" s="118"/>
      <c r="H142" s="92"/>
    </row>
    <row r="143" spans="2:8" ht="15.75" customHeight="1">
      <c r="B143" s="76"/>
      <c r="C143" s="25" t="s">
        <v>95</v>
      </c>
      <c r="D143" s="26">
        <v>2200</v>
      </c>
      <c r="E143" s="76"/>
      <c r="F143" s="146"/>
      <c r="G143" s="118"/>
      <c r="H143" s="92"/>
    </row>
    <row r="144" spans="2:8" ht="15.75" customHeight="1">
      <c r="B144" s="76"/>
      <c r="C144" s="25" t="s">
        <v>96</v>
      </c>
      <c r="D144" s="26">
        <v>65</v>
      </c>
      <c r="E144" s="76"/>
      <c r="F144" s="146"/>
      <c r="G144" s="118"/>
      <c r="H144" s="92"/>
    </row>
    <row r="145" spans="2:8" ht="15.75" customHeight="1">
      <c r="B145" s="76"/>
      <c r="C145" s="25" t="s">
        <v>97</v>
      </c>
      <c r="D145" s="26">
        <v>572</v>
      </c>
      <c r="E145" s="76"/>
      <c r="F145" s="146"/>
      <c r="G145" s="118"/>
      <c r="H145" s="92"/>
    </row>
    <row r="146" spans="2:8" ht="15.75" customHeight="1">
      <c r="B146" s="76"/>
      <c r="C146" s="25" t="s">
        <v>98</v>
      </c>
      <c r="D146" s="26">
        <v>100</v>
      </c>
      <c r="E146" s="76"/>
      <c r="F146" s="146"/>
      <c r="G146" s="118"/>
      <c r="H146" s="92"/>
    </row>
    <row r="147" spans="2:8" ht="15.75" customHeight="1">
      <c r="B147" s="76"/>
      <c r="C147" s="25" t="s">
        <v>99</v>
      </c>
      <c r="D147" s="26">
        <v>1000</v>
      </c>
      <c r="E147" s="76"/>
      <c r="F147" s="146"/>
      <c r="G147" s="118"/>
      <c r="H147" s="92"/>
    </row>
    <row r="148" spans="2:8" ht="15.75" customHeight="1">
      <c r="B148" s="144" t="s">
        <v>100</v>
      </c>
      <c r="C148" s="115"/>
      <c r="D148" s="76"/>
      <c r="E148" s="144" t="s">
        <v>101</v>
      </c>
      <c r="F148" s="115"/>
      <c r="G148" s="145"/>
      <c r="H148" s="118"/>
    </row>
    <row r="149" spans="2:8" ht="15.75" customHeight="1">
      <c r="B149" s="148" t="s">
        <v>102</v>
      </c>
      <c r="C149" s="114"/>
      <c r="D149" s="114"/>
      <c r="E149" s="114"/>
      <c r="F149" s="114"/>
      <c r="G149" s="115"/>
      <c r="H149" s="27">
        <f>(SUMPRODUCT(B121:B147,D121:D147)+SUMPRODUCT(E121:E147,H121:H147))/1000</f>
        <v>0</v>
      </c>
    </row>
    <row r="150" spans="2:8" ht="15.75" customHeight="1">
      <c r="B150" s="6"/>
      <c r="C150" s="6"/>
      <c r="D150" s="6"/>
      <c r="E150" s="6"/>
      <c r="F150" s="6"/>
      <c r="G150" s="6"/>
      <c r="H150" s="6"/>
    </row>
    <row r="151" spans="2:8" ht="15.75" customHeight="1">
      <c r="B151" s="151" t="s">
        <v>105</v>
      </c>
      <c r="C151" s="114"/>
      <c r="D151" s="114"/>
      <c r="E151" s="114"/>
      <c r="F151" s="81" t="s">
        <v>409</v>
      </c>
      <c r="G151" s="11"/>
      <c r="H151" s="12"/>
    </row>
    <row r="152" spans="2:8" ht="15.75" customHeight="1">
      <c r="B152" s="119" t="s">
        <v>106</v>
      </c>
      <c r="C152" s="114"/>
      <c r="D152" s="114"/>
      <c r="E152" s="114"/>
      <c r="F152" s="152" t="s">
        <v>107</v>
      </c>
      <c r="G152" s="114"/>
      <c r="H152" s="115"/>
    </row>
    <row r="153" spans="2:8" ht="15.75" customHeight="1">
      <c r="B153" s="153" t="s">
        <v>108</v>
      </c>
      <c r="C153" s="153" t="s">
        <v>109</v>
      </c>
      <c r="D153" s="153" t="s">
        <v>51</v>
      </c>
      <c r="E153" s="153" t="s">
        <v>110</v>
      </c>
      <c r="F153" s="155" t="s">
        <v>111</v>
      </c>
      <c r="G153" s="115"/>
      <c r="H153" s="153" t="s">
        <v>112</v>
      </c>
    </row>
    <row r="154" spans="2:8" ht="15.75" customHeight="1">
      <c r="B154" s="154"/>
      <c r="C154" s="154"/>
      <c r="D154" s="154"/>
      <c r="E154" s="154"/>
      <c r="F154" s="28" t="s">
        <v>113</v>
      </c>
      <c r="G154" s="29" t="s">
        <v>114</v>
      </c>
      <c r="H154" s="154"/>
    </row>
    <row r="155" spans="2:8" ht="15.75" customHeight="1">
      <c r="B155" s="82"/>
      <c r="C155" s="83"/>
      <c r="D155" s="82"/>
      <c r="E155" s="84"/>
      <c r="F155" s="82"/>
      <c r="G155" s="82"/>
      <c r="H155" s="85"/>
    </row>
    <row r="156" spans="2:8" ht="15.75" customHeight="1">
      <c r="B156" s="82"/>
      <c r="C156" s="83"/>
      <c r="D156" s="82"/>
      <c r="E156" s="84"/>
      <c r="F156" s="82"/>
      <c r="G156" s="82"/>
      <c r="H156" s="85"/>
    </row>
    <row r="157" spans="2:8" ht="15.75" customHeight="1">
      <c r="B157" s="82"/>
      <c r="C157" s="83"/>
      <c r="D157" s="82"/>
      <c r="E157" s="84"/>
      <c r="F157" s="82"/>
      <c r="G157" s="82"/>
      <c r="H157" s="85"/>
    </row>
    <row r="158" spans="2:8" ht="15.75" customHeight="1">
      <c r="B158" s="82"/>
      <c r="C158" s="83"/>
      <c r="D158" s="82"/>
      <c r="E158" s="84"/>
      <c r="F158" s="82"/>
      <c r="G158" s="82"/>
      <c r="H158" s="85"/>
    </row>
    <row r="159" spans="2:8" ht="15.75" customHeight="1">
      <c r="B159" s="82"/>
      <c r="C159" s="83"/>
      <c r="D159" s="82"/>
      <c r="E159" s="84"/>
      <c r="F159" s="82"/>
      <c r="G159" s="82"/>
      <c r="H159" s="85"/>
    </row>
    <row r="160" spans="2:8" ht="15.75" customHeight="1">
      <c r="B160" s="82"/>
      <c r="C160" s="83"/>
      <c r="D160" s="82"/>
      <c r="E160" s="84"/>
      <c r="F160" s="82"/>
      <c r="G160" s="82"/>
      <c r="H160" s="85"/>
    </row>
    <row r="161" spans="2:8" ht="15.75" customHeight="1">
      <c r="B161" s="82"/>
      <c r="C161" s="83"/>
      <c r="D161" s="82"/>
      <c r="E161" s="84"/>
      <c r="F161" s="82"/>
      <c r="G161" s="82"/>
      <c r="H161" s="85"/>
    </row>
    <row r="162" spans="2:8" ht="15.75" customHeight="1">
      <c r="B162" s="82"/>
      <c r="C162" s="83"/>
      <c r="D162" s="82"/>
      <c r="E162" s="84"/>
      <c r="F162" s="82"/>
      <c r="G162" s="82"/>
      <c r="H162" s="85"/>
    </row>
    <row r="163" spans="2:8" ht="15.75" customHeight="1">
      <c r="B163" s="82"/>
      <c r="C163" s="83"/>
      <c r="D163" s="82"/>
      <c r="E163" s="84"/>
      <c r="F163" s="82"/>
      <c r="G163" s="82"/>
      <c r="H163" s="85"/>
    </row>
    <row r="164" spans="2:8" ht="15.75" customHeight="1">
      <c r="B164" s="144" t="s">
        <v>115</v>
      </c>
      <c r="C164" s="115"/>
      <c r="D164" s="82"/>
      <c r="E164" s="15" t="s">
        <v>116</v>
      </c>
      <c r="F164" s="126"/>
      <c r="G164" s="117"/>
      <c r="H164" s="118"/>
    </row>
    <row r="165" spans="2:8" ht="15.75" customHeight="1">
      <c r="B165" s="148" t="s">
        <v>117</v>
      </c>
      <c r="C165" s="115"/>
      <c r="D165" s="27">
        <f>SUM(H155:H163)</f>
        <v>0</v>
      </c>
      <c r="E165" s="148" t="s">
        <v>118</v>
      </c>
      <c r="F165" s="114"/>
      <c r="G165" s="115"/>
      <c r="H165" s="27">
        <f>H149+D165+H116+H84</f>
        <v>0</v>
      </c>
    </row>
    <row r="166" spans="2:8" ht="7.5" customHeight="1">
      <c r="B166" s="6"/>
      <c r="C166" s="6"/>
      <c r="D166" s="6"/>
      <c r="E166" s="6"/>
      <c r="F166" s="6"/>
      <c r="G166" s="6"/>
      <c r="H166" s="6"/>
    </row>
    <row r="167" spans="2:8" ht="7.5" customHeight="1">
      <c r="B167" s="6"/>
      <c r="C167" s="6"/>
      <c r="D167" s="6"/>
      <c r="E167" s="6"/>
      <c r="F167" s="6"/>
      <c r="G167" s="6"/>
      <c r="H167" s="6"/>
    </row>
    <row r="168" spans="2:8" ht="15.75" customHeight="1">
      <c r="B168" s="158" t="s">
        <v>119</v>
      </c>
      <c r="C168" s="159"/>
      <c r="D168" s="159"/>
      <c r="E168" s="159"/>
      <c r="F168" s="159"/>
      <c r="G168" s="159"/>
      <c r="H168" s="160"/>
    </row>
    <row r="169" spans="2:8" ht="31.5" customHeight="1">
      <c r="B169" s="161" t="s">
        <v>120</v>
      </c>
      <c r="C169" s="159"/>
      <c r="D169" s="159"/>
      <c r="E169" s="159"/>
      <c r="F169" s="159"/>
      <c r="G169" s="159"/>
      <c r="H169" s="160"/>
    </row>
    <row r="170" spans="2:8" ht="48" customHeight="1">
      <c r="B170" s="104" t="s">
        <v>121</v>
      </c>
      <c r="C170" s="99"/>
      <c r="D170" s="99"/>
      <c r="E170" s="99"/>
      <c r="F170" s="99"/>
      <c r="G170" s="99"/>
      <c r="H170" s="100"/>
    </row>
    <row r="171" spans="2:8" ht="31.5" customHeight="1">
      <c r="B171" s="104" t="s">
        <v>122</v>
      </c>
      <c r="C171" s="99"/>
      <c r="D171" s="99"/>
      <c r="E171" s="99"/>
      <c r="F171" s="99"/>
      <c r="G171" s="99"/>
      <c r="H171" s="100"/>
    </row>
    <row r="172" spans="2:8" ht="15.75" customHeight="1">
      <c r="B172" s="104" t="s">
        <v>123</v>
      </c>
      <c r="C172" s="99"/>
      <c r="D172" s="99"/>
      <c r="E172" s="99"/>
      <c r="F172" s="99"/>
      <c r="G172" s="99"/>
      <c r="H172" s="100"/>
    </row>
    <row r="173" spans="2:8" ht="15.75" customHeight="1">
      <c r="B173" s="104" t="s">
        <v>124</v>
      </c>
      <c r="C173" s="99"/>
      <c r="D173" s="99"/>
      <c r="E173" s="99"/>
      <c r="F173" s="99"/>
      <c r="G173" s="99"/>
      <c r="H173" s="100"/>
    </row>
    <row r="174" spans="2:8" ht="31.5" customHeight="1">
      <c r="B174" s="104" t="s">
        <v>125</v>
      </c>
      <c r="C174" s="99"/>
      <c r="D174" s="99"/>
      <c r="E174" s="99"/>
      <c r="F174" s="99"/>
      <c r="G174" s="99"/>
      <c r="H174" s="100"/>
    </row>
    <row r="175" spans="2:8" ht="31.5" customHeight="1">
      <c r="B175" s="166" t="s">
        <v>126</v>
      </c>
      <c r="C175" s="99"/>
      <c r="D175" s="99"/>
      <c r="E175" s="99"/>
      <c r="F175" s="99"/>
      <c r="G175" s="99"/>
      <c r="H175" s="100"/>
    </row>
    <row r="176" spans="2:8" ht="48" customHeight="1">
      <c r="B176" s="167" t="s">
        <v>127</v>
      </c>
      <c r="C176" s="168"/>
      <c r="D176" s="168"/>
      <c r="E176" s="168"/>
      <c r="F176" s="168"/>
      <c r="G176" s="168"/>
      <c r="H176" s="169"/>
    </row>
    <row r="177" spans="2:8" ht="44.45" customHeight="1">
      <c r="B177" s="162" t="s">
        <v>407</v>
      </c>
      <c r="C177" s="163"/>
      <c r="D177" s="163"/>
      <c r="E177" s="163"/>
      <c r="F177" s="163"/>
      <c r="G177" s="163"/>
      <c r="H177" s="164"/>
    </row>
    <row r="178" spans="2:8" ht="65.099999999999994" customHeight="1">
      <c r="B178" s="165" t="s">
        <v>128</v>
      </c>
      <c r="C178" s="132"/>
      <c r="D178" s="132"/>
      <c r="E178" s="132"/>
      <c r="F178" s="132"/>
      <c r="G178" s="132"/>
      <c r="H178" s="133"/>
    </row>
    <row r="179" spans="2:8" ht="15.75" customHeight="1">
      <c r="B179" s="6"/>
      <c r="C179" s="6"/>
      <c r="D179" s="6"/>
      <c r="E179" s="6"/>
      <c r="F179" s="6"/>
      <c r="G179" s="6"/>
      <c r="H179" s="6"/>
    </row>
    <row r="180" spans="2:8" ht="15.75" customHeight="1">
      <c r="B180" s="143" t="s">
        <v>129</v>
      </c>
      <c r="C180" s="114"/>
      <c r="D180" s="114"/>
      <c r="E180" s="114"/>
      <c r="F180" s="114"/>
      <c r="G180" s="114"/>
      <c r="H180" s="115"/>
    </row>
    <row r="181" spans="2:8" ht="15.75" customHeight="1">
      <c r="B181" s="119" t="s">
        <v>130</v>
      </c>
      <c r="C181" s="115"/>
      <c r="D181" s="116"/>
      <c r="E181" s="118"/>
      <c r="F181" s="11"/>
      <c r="G181" s="30"/>
      <c r="H181" s="12"/>
    </row>
    <row r="182" spans="2:8" ht="15.75" customHeight="1">
      <c r="B182" s="143" t="s">
        <v>131</v>
      </c>
      <c r="C182" s="114"/>
      <c r="D182" s="114"/>
      <c r="E182" s="114"/>
      <c r="F182" s="114"/>
      <c r="G182" s="114"/>
      <c r="H182" s="115"/>
    </row>
    <row r="183" spans="2:8" ht="15.75" customHeight="1">
      <c r="B183" s="15" t="s">
        <v>132</v>
      </c>
      <c r="C183" s="126"/>
      <c r="D183" s="118"/>
      <c r="E183" s="13" t="s">
        <v>133</v>
      </c>
      <c r="F183" s="83"/>
      <c r="G183" s="13" t="s">
        <v>134</v>
      </c>
      <c r="H183" s="83"/>
    </row>
    <row r="184" spans="2:8" ht="15.75" customHeight="1">
      <c r="B184" s="15" t="s">
        <v>135</v>
      </c>
      <c r="C184" s="126"/>
      <c r="D184" s="118"/>
      <c r="E184" s="13" t="s">
        <v>136</v>
      </c>
      <c r="F184" s="126"/>
      <c r="G184" s="117"/>
      <c r="H184" s="118"/>
    </row>
    <row r="185" spans="2:8" ht="15.75" customHeight="1">
      <c r="B185" s="143" t="s">
        <v>137</v>
      </c>
      <c r="C185" s="114"/>
      <c r="D185" s="114"/>
      <c r="E185" s="114"/>
      <c r="F185" s="114"/>
      <c r="G185" s="114"/>
      <c r="H185" s="115"/>
    </row>
    <row r="186" spans="2:8" ht="15.75" customHeight="1">
      <c r="B186" s="15" t="s">
        <v>138</v>
      </c>
      <c r="C186" s="86"/>
      <c r="D186" s="95"/>
      <c r="E186" s="13" t="s">
        <v>139</v>
      </c>
      <c r="F186" s="83"/>
      <c r="G186" s="13" t="s">
        <v>140</v>
      </c>
      <c r="H186" s="83"/>
    </row>
    <row r="187" spans="2:8" ht="15.75" customHeight="1">
      <c r="B187" s="15" t="s">
        <v>141</v>
      </c>
      <c r="C187" s="126"/>
      <c r="D187" s="118"/>
      <c r="E187" s="31" t="s">
        <v>142</v>
      </c>
      <c r="F187" s="83"/>
      <c r="G187" s="13" t="s">
        <v>140</v>
      </c>
      <c r="H187" s="83"/>
    </row>
    <row r="188" spans="2:8" ht="15.75" customHeight="1">
      <c r="B188" s="150" t="s">
        <v>143</v>
      </c>
      <c r="C188" s="130"/>
      <c r="D188" s="179"/>
      <c r="E188" s="31" t="s">
        <v>144</v>
      </c>
      <c r="F188" s="87"/>
      <c r="G188" s="31" t="s">
        <v>145</v>
      </c>
      <c r="H188" s="88"/>
    </row>
    <row r="189" spans="2:8" ht="18.75" customHeight="1">
      <c r="B189" s="131"/>
      <c r="C189" s="133"/>
      <c r="D189" s="180"/>
      <c r="E189" s="149"/>
      <c r="F189" s="132"/>
      <c r="G189" s="132"/>
      <c r="H189" s="133"/>
    </row>
    <row r="190" spans="2:8" ht="20.25" customHeight="1">
      <c r="B190" s="181" t="s">
        <v>146</v>
      </c>
      <c r="C190" s="130"/>
      <c r="D190" s="179"/>
      <c r="E190" s="31"/>
      <c r="F190" s="32"/>
      <c r="G190" s="31"/>
      <c r="H190" s="33"/>
    </row>
    <row r="191" spans="2:8" ht="20.25" customHeight="1">
      <c r="B191" s="131"/>
      <c r="C191" s="133"/>
      <c r="D191" s="180"/>
      <c r="E191" s="149"/>
      <c r="F191" s="132"/>
      <c r="G191" s="132"/>
      <c r="H191" s="133"/>
    </row>
    <row r="192" spans="2:8" ht="20.25" customHeight="1">
      <c r="B192" s="6"/>
      <c r="C192" s="6"/>
      <c r="D192" s="6"/>
      <c r="E192" s="6"/>
      <c r="F192" s="6"/>
      <c r="G192" s="6"/>
      <c r="H192" s="6"/>
    </row>
    <row r="193" spans="2:14" ht="15.75" customHeight="1">
      <c r="B193" s="143" t="s">
        <v>147</v>
      </c>
      <c r="C193" s="114"/>
      <c r="D193" s="114"/>
      <c r="E193" s="114"/>
      <c r="F193" s="114"/>
      <c r="G193" s="114"/>
      <c r="H193" s="115"/>
    </row>
    <row r="194" spans="2:14" ht="15.75" customHeight="1">
      <c r="B194" s="119" t="s">
        <v>148</v>
      </c>
      <c r="C194" s="115"/>
      <c r="D194" s="116"/>
      <c r="E194" s="118"/>
      <c r="F194" s="11"/>
      <c r="G194" s="30"/>
      <c r="H194" s="12"/>
    </row>
    <row r="195" spans="2:14" ht="15.75" customHeight="1">
      <c r="B195" s="143" t="s">
        <v>131</v>
      </c>
      <c r="C195" s="114"/>
      <c r="D195" s="114"/>
      <c r="E195" s="114"/>
      <c r="F195" s="114"/>
      <c r="G195" s="114"/>
      <c r="H195" s="115"/>
    </row>
    <row r="196" spans="2:14" ht="15.75" customHeight="1">
      <c r="B196" s="15" t="s">
        <v>132</v>
      </c>
      <c r="C196" s="126"/>
      <c r="D196" s="118"/>
      <c r="E196" s="13" t="s">
        <v>133</v>
      </c>
      <c r="F196" s="83"/>
      <c r="G196" s="13" t="s">
        <v>134</v>
      </c>
      <c r="H196" s="83"/>
    </row>
    <row r="197" spans="2:14" ht="15.75" customHeight="1">
      <c r="B197" s="15" t="s">
        <v>135</v>
      </c>
      <c r="C197" s="126"/>
      <c r="D197" s="118"/>
      <c r="E197" s="13" t="s">
        <v>136</v>
      </c>
      <c r="F197" s="126"/>
      <c r="G197" s="117"/>
      <c r="H197" s="118"/>
    </row>
    <row r="198" spans="2:14" ht="15.75" customHeight="1">
      <c r="B198" s="143" t="s">
        <v>137</v>
      </c>
      <c r="C198" s="114"/>
      <c r="D198" s="114"/>
      <c r="E198" s="114"/>
      <c r="F198" s="114"/>
      <c r="G198" s="114"/>
      <c r="H198" s="115"/>
    </row>
    <row r="199" spans="2:14" ht="15.75" customHeight="1">
      <c r="B199" s="15" t="s">
        <v>138</v>
      </c>
      <c r="C199" s="86"/>
      <c r="D199" s="83"/>
      <c r="E199" s="13" t="s">
        <v>139</v>
      </c>
      <c r="F199" s="83"/>
      <c r="G199" s="13" t="s">
        <v>140</v>
      </c>
      <c r="H199" s="83"/>
    </row>
    <row r="200" spans="2:14" ht="15.75" customHeight="1">
      <c r="B200" s="15" t="s">
        <v>141</v>
      </c>
      <c r="C200" s="126"/>
      <c r="D200" s="118"/>
      <c r="E200" s="31" t="s">
        <v>142</v>
      </c>
      <c r="F200" s="83"/>
      <c r="G200" s="13" t="s">
        <v>140</v>
      </c>
      <c r="H200" s="83"/>
    </row>
    <row r="201" spans="2:14" ht="15.75" customHeight="1">
      <c r="B201" s="150" t="s">
        <v>149</v>
      </c>
      <c r="C201" s="130"/>
      <c r="D201" s="179"/>
      <c r="E201" s="31" t="s">
        <v>144</v>
      </c>
      <c r="F201" s="87"/>
      <c r="G201" s="31" t="s">
        <v>145</v>
      </c>
      <c r="H201" s="88"/>
      <c r="N201">
        <f>'Formulário Ligação Nova Urbana'!$C$196</f>
        <v>0</v>
      </c>
    </row>
    <row r="202" spans="2:14" ht="15.75" customHeight="1">
      <c r="B202" s="131"/>
      <c r="C202" s="133"/>
      <c r="D202" s="180"/>
      <c r="E202" s="149"/>
      <c r="F202" s="132"/>
      <c r="G202" s="132"/>
      <c r="H202" s="133"/>
    </row>
    <row r="203" spans="2:14" ht="15.75" customHeight="1">
      <c r="B203" s="150" t="s">
        <v>146</v>
      </c>
      <c r="C203" s="130"/>
      <c r="D203" s="179"/>
      <c r="E203" s="67" t="s">
        <v>405</v>
      </c>
      <c r="F203" s="32"/>
      <c r="G203" s="31"/>
      <c r="H203" s="33"/>
    </row>
    <row r="204" spans="2:14" ht="15.75" customHeight="1">
      <c r="B204" s="131"/>
      <c r="C204" s="133"/>
      <c r="D204" s="180"/>
      <c r="E204" s="149"/>
      <c r="F204" s="132"/>
      <c r="G204" s="132"/>
      <c r="H204" s="133"/>
    </row>
    <row r="205" spans="2:14" ht="15.75" customHeight="1">
      <c r="B205" s="6"/>
      <c r="C205" s="6"/>
      <c r="D205" s="6"/>
      <c r="E205" s="6"/>
      <c r="F205" s="6"/>
      <c r="G205" s="6"/>
      <c r="H205" s="6"/>
    </row>
    <row r="206" spans="2:14" ht="15.75" customHeight="1">
      <c r="B206" s="143" t="s">
        <v>150</v>
      </c>
      <c r="C206" s="114"/>
      <c r="D206" s="114"/>
      <c r="E206" s="114"/>
      <c r="F206" s="114"/>
      <c r="G206" s="114"/>
      <c r="H206" s="115"/>
    </row>
    <row r="207" spans="2:14" ht="15.75" customHeight="1">
      <c r="B207" s="119" t="s">
        <v>148</v>
      </c>
      <c r="C207" s="115"/>
      <c r="D207" s="116"/>
      <c r="E207" s="118"/>
      <c r="F207" s="11"/>
      <c r="G207" s="30"/>
      <c r="H207" s="12"/>
    </row>
    <row r="208" spans="2:14" ht="15.75" customHeight="1">
      <c r="B208" s="143" t="s">
        <v>131</v>
      </c>
      <c r="C208" s="114"/>
      <c r="D208" s="114"/>
      <c r="E208" s="114"/>
      <c r="F208" s="114"/>
      <c r="G208" s="114"/>
      <c r="H208" s="115"/>
    </row>
    <row r="209" spans="2:8" ht="15.75" customHeight="1">
      <c r="B209" s="15" t="s">
        <v>132</v>
      </c>
      <c r="C209" s="126"/>
      <c r="D209" s="118"/>
      <c r="E209" s="13" t="s">
        <v>133</v>
      </c>
      <c r="F209" s="83"/>
      <c r="G209" s="13" t="s">
        <v>134</v>
      </c>
      <c r="H209" s="83"/>
    </row>
    <row r="210" spans="2:8" ht="15.75" customHeight="1">
      <c r="B210" s="15" t="s">
        <v>135</v>
      </c>
      <c r="C210" s="126"/>
      <c r="D210" s="118"/>
      <c r="E210" s="13" t="s">
        <v>136</v>
      </c>
      <c r="F210" s="126"/>
      <c r="G210" s="117"/>
      <c r="H210" s="118"/>
    </row>
    <row r="211" spans="2:8" ht="15.75" customHeight="1">
      <c r="B211" s="143" t="s">
        <v>137</v>
      </c>
      <c r="C211" s="114"/>
      <c r="D211" s="114"/>
      <c r="E211" s="114"/>
      <c r="F211" s="114"/>
      <c r="G211" s="114"/>
      <c r="H211" s="115"/>
    </row>
    <row r="212" spans="2:8" ht="15.75" customHeight="1">
      <c r="B212" s="15" t="s">
        <v>138</v>
      </c>
      <c r="C212" s="86"/>
      <c r="D212" s="83"/>
      <c r="E212" s="13" t="s">
        <v>139</v>
      </c>
      <c r="F212" s="83"/>
      <c r="G212" s="13" t="s">
        <v>140</v>
      </c>
      <c r="H212" s="83"/>
    </row>
    <row r="213" spans="2:8" ht="15.75" customHeight="1">
      <c r="B213" s="15" t="s">
        <v>141</v>
      </c>
      <c r="C213" s="126"/>
      <c r="D213" s="118"/>
      <c r="E213" s="31" t="s">
        <v>142</v>
      </c>
      <c r="F213" s="83"/>
      <c r="G213" s="13" t="s">
        <v>140</v>
      </c>
      <c r="H213" s="83"/>
    </row>
    <row r="214" spans="2:8" ht="15.75" customHeight="1">
      <c r="B214" s="150" t="s">
        <v>149</v>
      </c>
      <c r="C214" s="130"/>
      <c r="D214" s="179"/>
      <c r="E214" s="31" t="s">
        <v>144</v>
      </c>
      <c r="F214" s="87"/>
      <c r="G214" s="31" t="s">
        <v>145</v>
      </c>
      <c r="H214" s="88"/>
    </row>
    <row r="215" spans="2:8" ht="15.75" customHeight="1">
      <c r="B215" s="131"/>
      <c r="C215" s="133"/>
      <c r="D215" s="180"/>
      <c r="E215" s="149"/>
      <c r="F215" s="132"/>
      <c r="G215" s="132"/>
      <c r="H215" s="133"/>
    </row>
    <row r="216" spans="2:8" ht="15.75" customHeight="1">
      <c r="B216" s="150" t="s">
        <v>146</v>
      </c>
      <c r="C216" s="130"/>
      <c r="D216" s="179"/>
      <c r="E216" s="31"/>
      <c r="F216" s="32"/>
      <c r="G216" s="31"/>
      <c r="H216" s="33"/>
    </row>
    <row r="217" spans="2:8" ht="15.75" customHeight="1">
      <c r="B217" s="131"/>
      <c r="C217" s="133"/>
      <c r="D217" s="180"/>
      <c r="E217" s="149"/>
      <c r="F217" s="132"/>
      <c r="G217" s="132"/>
      <c r="H217" s="133"/>
    </row>
    <row r="218" spans="2:8" ht="15.75" customHeight="1">
      <c r="B218" s="6"/>
      <c r="C218" s="6"/>
      <c r="D218" s="6"/>
      <c r="E218" s="6"/>
      <c r="F218" s="6"/>
      <c r="G218" s="6"/>
      <c r="H218" s="6"/>
    </row>
    <row r="219" spans="2:8" ht="15.75" customHeight="1">
      <c r="B219" s="113" t="s">
        <v>151</v>
      </c>
      <c r="C219" s="114"/>
      <c r="D219" s="114"/>
      <c r="E219" s="114"/>
      <c r="F219" s="114"/>
      <c r="G219" s="114"/>
      <c r="H219" s="115"/>
    </row>
    <row r="220" spans="2:8" ht="15.75" customHeight="1">
      <c r="B220" s="170"/>
      <c r="C220" s="171"/>
      <c r="D220" s="171"/>
      <c r="E220" s="171"/>
      <c r="F220" s="171"/>
      <c r="G220" s="171"/>
      <c r="H220" s="172"/>
    </row>
    <row r="221" spans="2:8" ht="15.75" customHeight="1">
      <c r="B221" s="173"/>
      <c r="C221" s="174"/>
      <c r="D221" s="174"/>
      <c r="E221" s="174"/>
      <c r="F221" s="174"/>
      <c r="G221" s="174"/>
      <c r="H221" s="175"/>
    </row>
    <row r="222" spans="2:8" ht="15.75" customHeight="1">
      <c r="B222" s="176"/>
      <c r="C222" s="177"/>
      <c r="D222" s="177"/>
      <c r="E222" s="177"/>
      <c r="F222" s="177"/>
      <c r="G222" s="177"/>
      <c r="H222" s="178"/>
    </row>
    <row r="223" spans="2:8" ht="15.75" customHeight="1"/>
    <row r="224" spans="2:8" ht="31.5" customHeight="1">
      <c r="B224" s="156" t="str">
        <f>IF('Data Validation'!D120,"Tudo pronto! Por favor, salve e envie o formulário como anexo de planilha eletrônica.","Opa! Parece que falta preencher o campo '"&amp;'Data Validation'!C120&amp;"'")</f>
        <v>Opa! Parece que falta preencher o campo 'CPF/CNPJ:*'</v>
      </c>
      <c r="C224" s="114"/>
      <c r="D224" s="114"/>
      <c r="E224" s="114"/>
      <c r="F224" s="114"/>
      <c r="G224" s="114"/>
      <c r="H224" s="115"/>
    </row>
    <row r="225" spans="2:8" ht="15.75" customHeight="1"/>
    <row r="226" spans="2:8" ht="15.75" customHeight="1">
      <c r="B226" s="89" t="s">
        <v>152</v>
      </c>
      <c r="C226" s="89"/>
      <c r="D226" s="89"/>
      <c r="E226" s="90"/>
      <c r="F226" s="90"/>
      <c r="G226" s="90"/>
      <c r="H226" s="90"/>
    </row>
    <row r="227" spans="2:8" ht="15.75" customHeight="1">
      <c r="B227" s="34" t="s">
        <v>153</v>
      </c>
    </row>
    <row r="228" spans="2:8" ht="15.75" customHeight="1"/>
    <row r="229" spans="2:8" ht="15.75" customHeight="1">
      <c r="B229" s="91" t="s">
        <v>154</v>
      </c>
    </row>
    <row r="230" spans="2:8" ht="15.75" customHeight="1">
      <c r="B230" s="34" t="s">
        <v>155</v>
      </c>
    </row>
    <row r="231" spans="2:8" ht="15.75" customHeight="1">
      <c r="B231" s="35" t="s">
        <v>156</v>
      </c>
    </row>
    <row r="232" spans="2:8" ht="15.75" customHeight="1"/>
    <row r="233" spans="2:8" ht="15.75" customHeight="1">
      <c r="B233" s="157"/>
      <c r="C233" s="97"/>
      <c r="D233" s="97"/>
      <c r="E233" s="97"/>
    </row>
    <row r="234" spans="2:8" ht="15.75" customHeight="1"/>
    <row r="235" spans="2:8" ht="15.75" customHeight="1">
      <c r="B235" s="36" t="s">
        <v>16</v>
      </c>
    </row>
    <row r="236" spans="2:8" ht="15.75" customHeight="1"/>
    <row r="237" spans="2:8" ht="15.75" customHeight="1"/>
    <row r="238" spans="2:8" ht="15.75" customHeight="1"/>
    <row r="239" spans="2:8" ht="15.75" customHeight="1"/>
    <row r="240" spans="2:8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sheetProtection algorithmName="SHA-512" hashValue="LXpj5teOEJGJQa3rpKbWeqQl3s/pn0j0NbuiC+c24np3HAq0Ljqud+wSvE68KprwKMOeULAThXek6i5jC08aQQ==" saltValue="FbICq0H8aI0mm83ueDLsiA==" spinCount="100000" sheet="1" selectLockedCells="1"/>
  <dataConsolidate/>
  <mergeCells count="224">
    <mergeCell ref="B219:H219"/>
    <mergeCell ref="B220:H222"/>
    <mergeCell ref="C210:D210"/>
    <mergeCell ref="F210:H210"/>
    <mergeCell ref="B211:H211"/>
    <mergeCell ref="D194:E194"/>
    <mergeCell ref="B195:H195"/>
    <mergeCell ref="E189:H189"/>
    <mergeCell ref="E191:H191"/>
    <mergeCell ref="D201:D202"/>
    <mergeCell ref="D203:D204"/>
    <mergeCell ref="D214:D215"/>
    <mergeCell ref="D216:D217"/>
    <mergeCell ref="B214:C215"/>
    <mergeCell ref="B216:C217"/>
    <mergeCell ref="C213:D213"/>
    <mergeCell ref="B188:C189"/>
    <mergeCell ref="B190:C191"/>
    <mergeCell ref="D188:D189"/>
    <mergeCell ref="D190:D191"/>
    <mergeCell ref="B164:C164"/>
    <mergeCell ref="F164:H164"/>
    <mergeCell ref="B165:C165"/>
    <mergeCell ref="E165:G165"/>
    <mergeCell ref="B224:H224"/>
    <mergeCell ref="B233:E233"/>
    <mergeCell ref="E215:H215"/>
    <mergeCell ref="E217:H217"/>
    <mergeCell ref="B168:H168"/>
    <mergeCell ref="B169:H169"/>
    <mergeCell ref="B177:H177"/>
    <mergeCell ref="B178:H178"/>
    <mergeCell ref="B170:H170"/>
    <mergeCell ref="B171:H171"/>
    <mergeCell ref="B172:H172"/>
    <mergeCell ref="B173:H173"/>
    <mergeCell ref="B174:H174"/>
    <mergeCell ref="B175:H175"/>
    <mergeCell ref="B176:H176"/>
    <mergeCell ref="B185:H185"/>
    <mergeCell ref="C184:D184"/>
    <mergeCell ref="C187:D187"/>
    <mergeCell ref="B193:H193"/>
    <mergeCell ref="B194:C194"/>
    <mergeCell ref="E148:F148"/>
    <mergeCell ref="G148:H148"/>
    <mergeCell ref="B149:G149"/>
    <mergeCell ref="B151:E151"/>
    <mergeCell ref="B152:E152"/>
    <mergeCell ref="F152:H152"/>
    <mergeCell ref="B153:B154"/>
    <mergeCell ref="D153:D154"/>
    <mergeCell ref="E153:E154"/>
    <mergeCell ref="F153:G153"/>
    <mergeCell ref="H153:H154"/>
    <mergeCell ref="C153:C154"/>
    <mergeCell ref="F145:G145"/>
    <mergeCell ref="B207:C207"/>
    <mergeCell ref="D207:E207"/>
    <mergeCell ref="B208:H208"/>
    <mergeCell ref="C209:D209"/>
    <mergeCell ref="E202:H202"/>
    <mergeCell ref="E204:H204"/>
    <mergeCell ref="C196:D196"/>
    <mergeCell ref="C197:D197"/>
    <mergeCell ref="F197:H197"/>
    <mergeCell ref="B198:H198"/>
    <mergeCell ref="C200:D200"/>
    <mergeCell ref="B206:H206"/>
    <mergeCell ref="B201:C202"/>
    <mergeCell ref="B203:C204"/>
    <mergeCell ref="B180:H180"/>
    <mergeCell ref="B181:C181"/>
    <mergeCell ref="D181:E181"/>
    <mergeCell ref="B182:H182"/>
    <mergeCell ref="C183:D183"/>
    <mergeCell ref="F184:H184"/>
    <mergeCell ref="F146:G146"/>
    <mergeCell ref="F147:G147"/>
    <mergeCell ref="B148:C148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B119:H119"/>
    <mergeCell ref="C120:D120"/>
    <mergeCell ref="F120:H120"/>
    <mergeCell ref="F121:G121"/>
    <mergeCell ref="F122:G122"/>
    <mergeCell ref="F123:G123"/>
    <mergeCell ref="F124:G124"/>
    <mergeCell ref="F125:G125"/>
    <mergeCell ref="F126:G126"/>
    <mergeCell ref="F110:G110"/>
    <mergeCell ref="F111:G111"/>
    <mergeCell ref="F112:G112"/>
    <mergeCell ref="F113:G113"/>
    <mergeCell ref="F114:G114"/>
    <mergeCell ref="B115:C115"/>
    <mergeCell ref="E115:F115"/>
    <mergeCell ref="G115:H115"/>
    <mergeCell ref="B116:G116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B83:C83"/>
    <mergeCell ref="B84:G84"/>
    <mergeCell ref="B86:H86"/>
    <mergeCell ref="C87:D87"/>
    <mergeCell ref="F87:H87"/>
    <mergeCell ref="F88:G88"/>
    <mergeCell ref="F89:G89"/>
    <mergeCell ref="F90:G90"/>
    <mergeCell ref="F91:G91"/>
    <mergeCell ref="F69:G69"/>
    <mergeCell ref="F70:G70"/>
    <mergeCell ref="F71:G71"/>
    <mergeCell ref="F72:G72"/>
    <mergeCell ref="F73:G73"/>
    <mergeCell ref="F74:G74"/>
    <mergeCell ref="F75:G75"/>
    <mergeCell ref="F76:G76"/>
    <mergeCell ref="E83:F83"/>
    <mergeCell ref="G83:H83"/>
    <mergeCell ref="F77:G77"/>
    <mergeCell ref="F78:G78"/>
    <mergeCell ref="F79:G79"/>
    <mergeCell ref="F80:G80"/>
    <mergeCell ref="F81:G81"/>
    <mergeCell ref="F82:G82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B51:H51"/>
    <mergeCell ref="B52:H52"/>
    <mergeCell ref="B54:H54"/>
    <mergeCell ref="C55:D55"/>
    <mergeCell ref="F55:H55"/>
    <mergeCell ref="F56:G56"/>
    <mergeCell ref="F57:G57"/>
    <mergeCell ref="F58:G58"/>
    <mergeCell ref="F59:G59"/>
    <mergeCell ref="B41:E41"/>
    <mergeCell ref="B42:E42"/>
    <mergeCell ref="F42:H42"/>
    <mergeCell ref="B43:C43"/>
    <mergeCell ref="D43:H43"/>
    <mergeCell ref="B44:H44"/>
    <mergeCell ref="C45:D45"/>
    <mergeCell ref="B48:E49"/>
    <mergeCell ref="F48:H49"/>
    <mergeCell ref="C46:D46"/>
    <mergeCell ref="C47:D47"/>
    <mergeCell ref="B33:H33"/>
    <mergeCell ref="C34:D34"/>
    <mergeCell ref="C35:D35"/>
    <mergeCell ref="C36:D36"/>
    <mergeCell ref="C37:D37"/>
    <mergeCell ref="E37:F37"/>
    <mergeCell ref="G37:H37"/>
    <mergeCell ref="B38:F38"/>
    <mergeCell ref="B40:H40"/>
    <mergeCell ref="D25:H25"/>
    <mergeCell ref="B26:C26"/>
    <mergeCell ref="D26:H26"/>
    <mergeCell ref="F27:G27"/>
    <mergeCell ref="B28:C28"/>
    <mergeCell ref="C29:E29"/>
    <mergeCell ref="F29:H29"/>
    <mergeCell ref="B30:C30"/>
    <mergeCell ref="F30:G30"/>
    <mergeCell ref="B13:H13"/>
    <mergeCell ref="B14:H14"/>
    <mergeCell ref="B15:H15"/>
    <mergeCell ref="B16:H16"/>
    <mergeCell ref="B17:H17"/>
    <mergeCell ref="B18:H18"/>
    <mergeCell ref="B19:H19"/>
    <mergeCell ref="B20:H20"/>
    <mergeCell ref="B24:H24"/>
    <mergeCell ref="B2:F2"/>
    <mergeCell ref="B5:H5"/>
    <mergeCell ref="B7:H7"/>
    <mergeCell ref="B8:H8"/>
    <mergeCell ref="B9:H9"/>
    <mergeCell ref="B10:H10"/>
    <mergeCell ref="B11:H11"/>
    <mergeCell ref="B6:H6"/>
    <mergeCell ref="B12:H12"/>
  </mergeCells>
  <conditionalFormatting sqref="G83:H83">
    <cfRule type="expression" dxfId="64" priority="12">
      <formula>$D$83="Sim"</formula>
    </cfRule>
  </conditionalFormatting>
  <conditionalFormatting sqref="B155:C163 D155:D164 E155:H163">
    <cfRule type="expression" dxfId="63" priority="13">
      <formula>$F$151="Sim"</formula>
    </cfRule>
  </conditionalFormatting>
  <conditionalFormatting sqref="G115:H115">
    <cfRule type="expression" dxfId="62" priority="14">
      <formula>$D$115="Sim"</formula>
    </cfRule>
  </conditionalFormatting>
  <conditionalFormatting sqref="G148:H148">
    <cfRule type="expression" dxfId="61" priority="15">
      <formula>$D$148="Sim"</formula>
    </cfRule>
  </conditionalFormatting>
  <conditionalFormatting sqref="F164:H164">
    <cfRule type="expression" dxfId="60" priority="16">
      <formula>$D$164="Sim"</formula>
    </cfRule>
  </conditionalFormatting>
  <conditionalFormatting sqref="C183:C184 F183:F184 H183:H184 D184 G184">
    <cfRule type="expression" dxfId="59" priority="17">
      <formula>$D$181="Ligação Nova"</formula>
    </cfRule>
  </conditionalFormatting>
  <conditionalFormatting sqref="C186:D187 F186:F188 H186:H188 F190 H190 F201 H201 F203 H203 F214 H214 F216 H216">
    <cfRule type="expression" dxfId="58" priority="18">
      <formula>OR($D$181="Alteração de Carga",$D$181="Caixa Existente sem Alteração")</formula>
    </cfRule>
  </conditionalFormatting>
  <conditionalFormatting sqref="C196:C197 F196:F197 H196:H197 D197 G197">
    <cfRule type="expression" dxfId="57" priority="19">
      <formula>$D$194="Ligação Nova"</formula>
    </cfRule>
  </conditionalFormatting>
  <conditionalFormatting sqref="C199:D200 F199:F201 H199:H201">
    <cfRule type="expression" dxfId="56" priority="20">
      <formula>OR($D$194="Alteração de Carga",$D$194="Caixa Existente sem Alteração")</formula>
    </cfRule>
  </conditionalFormatting>
  <conditionalFormatting sqref="C209:C210 F209:F210 H209:H210 D210 G210">
    <cfRule type="expression" dxfId="55" priority="21">
      <formula>$D$207="Ligação Nova"</formula>
    </cfRule>
  </conditionalFormatting>
  <conditionalFormatting sqref="C212:D213 F212:F214 H212:H214">
    <cfRule type="expression" dxfId="54" priority="22">
      <formula>OR($D$207="Alteração de Carga",$D$207="Caixa Existente sem Alteração")</formula>
    </cfRule>
  </conditionalFormatting>
  <conditionalFormatting sqref="F30:G30">
    <cfRule type="expression" dxfId="53" priority="23">
      <formula>$D$30="Sim"</formula>
    </cfRule>
  </conditionalFormatting>
  <conditionalFormatting sqref="B224:H224">
    <cfRule type="expression" dxfId="52" priority="24">
      <formula>LEFT($B$224,4)="Opa!"</formula>
    </cfRule>
  </conditionalFormatting>
  <conditionalFormatting sqref="B224:H224">
    <cfRule type="expression" dxfId="51" priority="25">
      <formula>LEFT($B$224,12)="Tudo pronto!"</formula>
    </cfRule>
  </conditionalFormatting>
  <conditionalFormatting sqref="D188">
    <cfRule type="expression" dxfId="50" priority="11">
      <formula>OR(A175="Alteração de Carga",A175="Caixa Existente sem Alteração",A175="Desligamento")</formula>
    </cfRule>
  </conditionalFormatting>
  <conditionalFormatting sqref="D190">
    <cfRule type="expression" dxfId="49" priority="10">
      <formula>OR(A177="Alteração de Carga",A177="Caixa Existente sem Alteração",A177="Desligamento")</formula>
    </cfRule>
  </conditionalFormatting>
  <conditionalFormatting sqref="D201">
    <cfRule type="expression" dxfId="48" priority="9">
      <formula>OR(A188="Alteração de Carga",A188="Caixa Existente sem Alteração",A188="Desligamento")</formula>
    </cfRule>
  </conditionalFormatting>
  <conditionalFormatting sqref="D203">
    <cfRule type="expression" dxfId="47" priority="8">
      <formula>OR(A190="Alteração de Carga",A190="Caixa Existente sem Alteração",A190="Desligamento")</formula>
    </cfRule>
  </conditionalFormatting>
  <conditionalFormatting sqref="D214">
    <cfRule type="expression" dxfId="46" priority="7">
      <formula>OR(A201="Alteração de Carga",A201="Caixa Existente sem Alteração",A201="Desligamento")</formula>
    </cfRule>
  </conditionalFormatting>
  <conditionalFormatting sqref="D216">
    <cfRule type="expression" dxfId="45" priority="6">
      <formula>OR(A203="Alteração de Carga",A203="Caixa Existente sem Alteração",A203="Desligamento")</formula>
    </cfRule>
  </conditionalFormatting>
  <conditionalFormatting sqref="D214:D217">
    <cfRule type="expression" dxfId="44" priority="5">
      <formula>$D$207="Ligação Nova"</formula>
    </cfRule>
  </conditionalFormatting>
  <conditionalFormatting sqref="D201:D204">
    <cfRule type="expression" dxfId="43" priority="4">
      <formula>$D$194="Ligação Nova"</formula>
    </cfRule>
  </conditionalFormatting>
  <conditionalFormatting sqref="D188:D191">
    <cfRule type="expression" dxfId="42" priority="3">
      <formula>$D$181="Ligação Nova"</formula>
    </cfRule>
  </conditionalFormatting>
  <conditionalFormatting sqref="C45:D47 F45:F47 H45">
    <cfRule type="expression" dxfId="41" priority="2">
      <formula>$F$42="4 - Outro Endereço"</formula>
    </cfRule>
  </conditionalFormatting>
  <conditionalFormatting sqref="D43:H43">
    <cfRule type="expression" dxfId="40" priority="1">
      <formula>$F$42="2 - Outro E-mail"</formula>
    </cfRule>
  </conditionalFormatting>
  <dataValidations count="19">
    <dataValidation type="decimal" allowBlank="1" showErrorMessage="1" sqref="G37" xr:uid="{00000000-0002-0000-0000-000000000000}">
      <formula1>3000000000</formula1>
      <formula2>3999999999</formula2>
    </dataValidation>
    <dataValidation type="custom" allowBlank="1" showInputMessage="1" showErrorMessage="1" prompt="Telefone Fixo - Com DDD, apenas números" sqref="H28" xr:uid="{00000000-0002-0000-0000-000001000000}">
      <formula1>AND(LEN(H28)=10,ISNUMBER(H28),H28=INT(H28))</formula1>
    </dataValidation>
    <dataValidation type="decimal" operator="greaterThan" allowBlank="1" showInputMessage="1" showErrorMessage="1" prompt="Potência Absorvida - Potência absorvida pela rede em kW, apenas números. Em caso de dúvida, olhe o Anexo I" sqref="H155:H163" xr:uid="{00000000-0002-0000-0000-000003000000}">
      <formula1>-1</formula1>
    </dataValidation>
    <dataValidation type="list" allowBlank="1" showErrorMessage="1" sqref="D30 G38 D83 D115 D148 F151 D164 D216 D201 D203 D214 D188:D190" xr:uid="{00000000-0002-0000-0000-000007000000}">
      <formula1>"Sim,Não"</formula1>
    </dataValidation>
    <dataValidation type="decimal" operator="greaterThanOrEqual" allowBlank="1" showInputMessage="1" showErrorMessage="1" prompt="Quantidade - Número de objetos na instalação" sqref="B56:B82 E56:E82 B88:B114 E88:E114 B121:B147 E121:E147" xr:uid="{00000000-0002-0000-0000-000009000000}">
      <formula1>0</formula1>
    </dataValidation>
    <dataValidation type="decimal" operator="greaterThan" allowBlank="1" showInputMessage="1" showErrorMessage="1" prompt="Potência em Watts (W) - Apenas números" sqref="H77:H82 H109:H114 H142:H147" xr:uid="{00000000-0002-0000-0000-00000A000000}">
      <formula1>-1</formula1>
    </dataValidation>
    <dataValidation type="list" allowBlank="1" showErrorMessage="1" sqref="D181 D194 D207" xr:uid="{00000000-0002-0000-0000-00000B000000}">
      <formula1>"Ligação Nova,Alteração de Carga,Caixa Existente sem Alteração"</formula1>
    </dataValidation>
    <dataValidation type="list" allowBlank="1" showInputMessage="1" showErrorMessage="1" prompt="Selecione &quot;Sim&quot; ou &quot;Não&quot;" sqref="F31" xr:uid="{00000000-0002-0000-0000-00000D000000}">
      <formula1>"Sim,Não"</formula1>
    </dataValidation>
    <dataValidation type="list" allowBlank="1" showErrorMessage="1" sqref="C186 C199 C212" xr:uid="{00000000-0002-0000-0000-00000E000000}">
      <formula1>"Instalação de Nº:*,Medidor de Nº:*,Caixa de Nº:*"</formula1>
    </dataValidation>
    <dataValidation type="list" allowBlank="1" showErrorMessage="1" sqref="F41" xr:uid="{00000000-0002-0000-0000-00000F000000}">
      <formula1>"1.0,6.0,11.0,17.0,22.0,27.0"</formula1>
    </dataValidation>
    <dataValidation type="list" allowBlank="1" showInputMessage="1" showErrorMessage="1" prompt="Unidade de Potência - Coloque a unidade de potência em kW, W, HP ou CV" sqref="G155:G163" xr:uid="{00000000-0002-0000-0000-000010000000}">
      <formula1>"kW,W,CV,HP"</formula1>
    </dataValidation>
    <dataValidation type="custom" allowBlank="1" showErrorMessage="1" sqref="D186 D199 D212" xr:uid="{00000000-0002-0000-0000-000011000000}">
      <formula1>IF(C186="Instalação de Nº:*",ISNUMBER(D186),TRUE)</formula1>
    </dataValidation>
    <dataValidation type="decimal" operator="greaterThan" allowBlank="1" showInputMessage="1" showErrorMessage="1" prompt="Demanda - Apenas números, em kVA" sqref="G83 H84 G115 H116 H149" xr:uid="{00000000-0002-0000-0000-000012000000}">
      <formula1>-1</formula1>
    </dataValidation>
    <dataValidation type="date" allowBlank="1" showInputMessage="1" showErrorMessage="1" prompt="Data de Nascimento - Formato DD/MM/AAAA - Favor inserir as barras" sqref="H27" xr:uid="{00000000-0002-0000-0000-000013000000}">
      <formula1>1</formula1>
      <formula2>44197</formula2>
    </dataValidation>
    <dataValidation type="custom" allowBlank="1" showInputMessage="1" showErrorMessage="1" prompt="Celular - Com DDD, apenas números" sqref="E28" xr:uid="{00000000-0002-0000-0000-000014000000}">
      <formula1>AND(LEN(E28)=11,ISNUMBER(E28),E28=INT(E28))</formula1>
    </dataValidation>
    <dataValidation type="decimal" operator="greaterThan" allowBlank="1" showInputMessage="1" showErrorMessage="1" prompt="CEP - Apenas números" sqref="F35" xr:uid="{00000000-0002-0000-0000-000015000000}">
      <formula1>-1</formula1>
    </dataValidation>
    <dataValidation type="custom" allowBlank="1" showInputMessage="1" showErrorMessage="1" prompt="Estado - Sigla (ex.: MG)" sqref="F36 F47" xr:uid="{00000000-0002-0000-0000-000016000000}">
      <formula1>EQ(LEN(F36),(2))</formula1>
    </dataValidation>
    <dataValidation type="decimal" operator="greaterThan" allowBlank="1" showErrorMessage="1" sqref="F188 H188 F190 H190 F201 H201 F203 H203 F214 H214 F216 H216" xr:uid="{00000000-0002-0000-0000-000018000000}">
      <formula1>-1</formula1>
    </dataValidation>
    <dataValidation operator="greaterThan" allowBlank="1" showErrorMessage="1" prompt="Demanda - Apenas números, em kVA" sqref="G148:H148" xr:uid="{5C7CA1E3-BE5F-405C-8D3A-07CE3F6F2B32}"/>
  </dataValidations>
  <pageMargins left="0.7" right="0.7" top="0.75" bottom="0.75" header="0" footer="0"/>
  <pageSetup paperSize="9" scale="58" fitToHeight="0" orientation="portrait" r:id="rId1"/>
  <headerFooter>
    <oddFooter>&amp;R_x000D_#000000 Classificação: Uso Restrito_x000D_&amp;1#&amp;"Calibri"&amp;10&amp;K000000 Classificação: Público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2000000}">
          <x14:formula1>
            <xm:f>'Data Validation'!$B$36:$B$39</xm:f>
          </x14:formula1>
          <xm:sqref>F42</xm:sqref>
        </x14:dataValidation>
        <x14:dataValidation type="list" allowBlank="1" showInputMessage="1" showErrorMessage="1" prompt="Disjuntor solicitado - Escolha um da lista (role para mais opções)" xr:uid="{00000000-0002-0000-0000-000004000000}">
          <x14:formula1>
            <xm:f>'Data Validation'!$M$53:$M$109</xm:f>
          </x14:formula1>
          <xm:sqref>C183 C196 C209</xm:sqref>
        </x14:dataValidation>
        <x14:dataValidation type="list" allowBlank="1" showInputMessage="1" showErrorMessage="1" prompt="Disjuntor solicitado - Escolha um da lista (role para mais oções)" xr:uid="{00000000-0002-0000-0000-000006000000}">
          <x14:formula1>
            <xm:f>'Data Validation'!$N$53:$N$109</xm:f>
          </x14:formula1>
          <xm:sqref>H186 H199 H212</xm:sqref>
        </x14:dataValidation>
        <x14:dataValidation type="list" allowBlank="1" showInputMessage="1" showErrorMessage="1" prompt="Erro - Por favor selecione um dos valores da lista" xr:uid="{00000000-0002-0000-0000-00000C000000}">
          <x14:formula1>
            <xm:f>'Data Validation'!$B$54:$B$59</xm:f>
          </x14:formula1>
          <xm:sqref>E155:E163</xm:sqref>
        </x14:dataValidation>
        <x14:dataValidation type="list" allowBlank="1" showInputMessage="1" showErrorMessage="1" prompt="Disjuntor Existente - Escolha um da lista (role para mais oções)" xr:uid="{00000000-0002-0000-0000-000017000000}">
          <x14:formula1>
            <xm:f>'Data Validation'!$N$53:$N$109</xm:f>
          </x14:formula1>
          <xm:sqref>F186 F199 F212</xm:sqref>
        </x14:dataValidation>
        <x14:dataValidation type="custom" allowBlank="1" showInputMessage="1" showErrorMessage="1" prompt="CPF/CNPJ - Insira apenas os números do CPF/CNPJ" xr:uid="{00000000-0002-0000-0000-000005000000}">
          <x14:formula1>
            <xm:f>AND(E27&lt;&gt;0,ISNUMBER(E27),OR(OR(RIGHT(E27,2)*1='Data Validation'!F7*10+'Data Validation'!F12*1,RIGHT(E27,2)*1='Data Validation'!F20*10+'Data Validation'!F25*1)))</xm:f>
          </x14:formula1>
          <xm:sqref>E27</xm:sqref>
        </x14:dataValidation>
        <x14:dataValidation type="custom" allowBlank="1" showInputMessage="1" showErrorMessage="1" prompt="NIS - Apenas números." xr:uid="{00000000-0002-0000-0000-000008000000}">
          <x14:formula1>
            <xm:f>AND(F30&lt;&gt;0,ISNUMBER(F30),RIGHT(F30,1)*1='Data Validation'!F33*1)</xm:f>
          </x14:formula1>
          <xm:sqref>F30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1:O1000"/>
  <sheetViews>
    <sheetView showGridLines="0" workbookViewId="0">
      <selection activeCell="C16" sqref="C16"/>
    </sheetView>
  </sheetViews>
  <sheetFormatPr defaultColWidth="11.25" defaultRowHeight="15" customHeight="1"/>
  <cols>
    <col min="1" max="1" width="11" customWidth="1"/>
    <col min="2" max="2" width="45.625" customWidth="1"/>
    <col min="3" max="26" width="11" customWidth="1"/>
  </cols>
  <sheetData>
    <row r="1" spans="2:15" ht="15.75" customHeight="1"/>
    <row r="2" spans="2:15" ht="15.75" customHeight="1">
      <c r="B2" s="37" t="s">
        <v>157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2:15" ht="15.75" customHeight="1">
      <c r="B3" s="39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2:15" ht="15.75" customHeight="1">
      <c r="B4" s="40" t="s">
        <v>158</v>
      </c>
      <c r="C4" s="41" t="s">
        <v>159</v>
      </c>
      <c r="D4" s="41" t="s">
        <v>160</v>
      </c>
      <c r="E4" s="41" t="s">
        <v>161</v>
      </c>
      <c r="F4" s="41" t="s">
        <v>162</v>
      </c>
      <c r="G4" s="41">
        <v>1</v>
      </c>
      <c r="H4" s="41" t="s">
        <v>163</v>
      </c>
      <c r="I4" s="41">
        <v>2</v>
      </c>
      <c r="J4" s="41">
        <v>3</v>
      </c>
      <c r="K4" s="41">
        <v>4</v>
      </c>
      <c r="L4" s="41">
        <v>5</v>
      </c>
      <c r="M4" s="41" t="s">
        <v>164</v>
      </c>
      <c r="N4" s="42">
        <v>10</v>
      </c>
      <c r="O4" s="42" t="s">
        <v>165</v>
      </c>
    </row>
    <row r="5" spans="2:15" ht="15.75" customHeight="1">
      <c r="B5" s="43" t="s">
        <v>166</v>
      </c>
      <c r="C5" s="44" t="s">
        <v>167</v>
      </c>
      <c r="D5" s="44" t="s">
        <v>168</v>
      </c>
      <c r="E5" s="44" t="s">
        <v>169</v>
      </c>
      <c r="F5" s="44" t="s">
        <v>170</v>
      </c>
      <c r="G5" s="44" t="s">
        <v>171</v>
      </c>
      <c r="H5" s="44" t="s">
        <v>172</v>
      </c>
      <c r="I5" s="44" t="s">
        <v>173</v>
      </c>
      <c r="J5" s="44" t="s">
        <v>174</v>
      </c>
      <c r="K5" s="44" t="s">
        <v>175</v>
      </c>
      <c r="L5" s="44" t="s">
        <v>176</v>
      </c>
      <c r="M5" s="44" t="s">
        <v>177</v>
      </c>
      <c r="N5" s="45" t="s">
        <v>178</v>
      </c>
      <c r="O5" s="45" t="s">
        <v>179</v>
      </c>
    </row>
    <row r="6" spans="2:15" ht="15.75" customHeight="1">
      <c r="B6" s="43" t="s">
        <v>180</v>
      </c>
      <c r="C6" s="44" t="s">
        <v>181</v>
      </c>
      <c r="D6" s="44" t="s">
        <v>182</v>
      </c>
      <c r="E6" s="44" t="s">
        <v>183</v>
      </c>
      <c r="F6" s="44" t="s">
        <v>184</v>
      </c>
      <c r="G6" s="44" t="s">
        <v>185</v>
      </c>
      <c r="H6" s="44" t="s">
        <v>186</v>
      </c>
      <c r="I6" s="44" t="s">
        <v>187</v>
      </c>
      <c r="J6" s="44" t="s">
        <v>188</v>
      </c>
      <c r="K6" s="44" t="s">
        <v>189</v>
      </c>
      <c r="L6" s="44" t="s">
        <v>190</v>
      </c>
      <c r="M6" s="44" t="s">
        <v>191</v>
      </c>
      <c r="N6" s="45" t="s">
        <v>192</v>
      </c>
      <c r="O6" s="45" t="s">
        <v>193</v>
      </c>
    </row>
    <row r="7" spans="2:15" ht="15.75" customHeight="1">
      <c r="B7" s="4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2:15" ht="15.75" customHeight="1">
      <c r="B8" s="37" t="s">
        <v>194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2:15" ht="15.75" customHeight="1">
      <c r="B9" s="37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</row>
    <row r="10" spans="2:15" ht="15.75" customHeight="1">
      <c r="B10" s="40" t="s">
        <v>158</v>
      </c>
      <c r="C10" s="41" t="s">
        <v>195</v>
      </c>
      <c r="D10" s="41" t="s">
        <v>159</v>
      </c>
      <c r="E10" s="41" t="s">
        <v>160</v>
      </c>
      <c r="F10" s="41" t="s">
        <v>161</v>
      </c>
      <c r="G10" s="41" t="s">
        <v>162</v>
      </c>
      <c r="H10" s="47">
        <v>1</v>
      </c>
      <c r="I10" s="47" t="s">
        <v>163</v>
      </c>
      <c r="J10" s="47">
        <v>2</v>
      </c>
      <c r="K10" s="47">
        <v>3</v>
      </c>
      <c r="L10" s="47">
        <v>4</v>
      </c>
      <c r="M10" s="47">
        <v>5</v>
      </c>
      <c r="N10" s="38"/>
      <c r="O10" s="38"/>
    </row>
    <row r="11" spans="2:15" ht="15.75" customHeight="1">
      <c r="B11" s="43" t="s">
        <v>166</v>
      </c>
      <c r="C11" s="44" t="s">
        <v>196</v>
      </c>
      <c r="D11" s="44" t="s">
        <v>197</v>
      </c>
      <c r="E11" s="44" t="s">
        <v>198</v>
      </c>
      <c r="F11" s="44" t="s">
        <v>199</v>
      </c>
      <c r="G11" s="44" t="s">
        <v>200</v>
      </c>
      <c r="H11" s="44" t="s">
        <v>201</v>
      </c>
      <c r="I11" s="44" t="s">
        <v>172</v>
      </c>
      <c r="J11" s="44" t="s">
        <v>202</v>
      </c>
      <c r="K11" s="44" t="s">
        <v>203</v>
      </c>
      <c r="L11" s="44" t="s">
        <v>204</v>
      </c>
      <c r="M11" s="44" t="s">
        <v>205</v>
      </c>
      <c r="N11" s="38"/>
      <c r="O11" s="38"/>
    </row>
    <row r="12" spans="2:15" ht="15.75" customHeight="1">
      <c r="B12" s="43" t="s">
        <v>180</v>
      </c>
      <c r="C12" s="44" t="s">
        <v>206</v>
      </c>
      <c r="D12" s="44" t="s">
        <v>207</v>
      </c>
      <c r="E12" s="44" t="s">
        <v>208</v>
      </c>
      <c r="F12" s="44" t="s">
        <v>209</v>
      </c>
      <c r="G12" s="44" t="s">
        <v>210</v>
      </c>
      <c r="H12" s="44" t="s">
        <v>211</v>
      </c>
      <c r="I12" s="44" t="s">
        <v>212</v>
      </c>
      <c r="J12" s="44" t="s">
        <v>213</v>
      </c>
      <c r="K12" s="44" t="s">
        <v>214</v>
      </c>
      <c r="L12" s="44" t="s">
        <v>215</v>
      </c>
      <c r="M12" s="44" t="s">
        <v>216</v>
      </c>
      <c r="N12" s="38"/>
      <c r="O12" s="38"/>
    </row>
    <row r="13" spans="2:15" ht="15.75" customHeight="1">
      <c r="B13" s="46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</row>
    <row r="14" spans="2:15" ht="15.75" customHeight="1">
      <c r="B14" s="40" t="s">
        <v>158</v>
      </c>
      <c r="C14" s="47">
        <v>6</v>
      </c>
      <c r="D14" s="47" t="s">
        <v>164</v>
      </c>
      <c r="E14" s="47">
        <v>10</v>
      </c>
      <c r="F14" s="47" t="s">
        <v>165</v>
      </c>
      <c r="G14" s="47">
        <v>15</v>
      </c>
      <c r="H14" s="47">
        <v>20</v>
      </c>
      <c r="I14" s="47">
        <v>25</v>
      </c>
      <c r="J14" s="47">
        <v>30</v>
      </c>
      <c r="K14" s="47">
        <v>50</v>
      </c>
      <c r="L14" s="47">
        <v>60</v>
      </c>
      <c r="M14" s="47">
        <v>75</v>
      </c>
      <c r="N14" s="38"/>
      <c r="O14" s="38"/>
    </row>
    <row r="15" spans="2:15" ht="15.75" customHeight="1">
      <c r="B15" s="43" t="s">
        <v>166</v>
      </c>
      <c r="C15" s="44" t="s">
        <v>217</v>
      </c>
      <c r="D15" s="44" t="s">
        <v>218</v>
      </c>
      <c r="E15" s="44" t="s">
        <v>219</v>
      </c>
      <c r="F15" s="44" t="s">
        <v>220</v>
      </c>
      <c r="G15" s="44" t="s">
        <v>221</v>
      </c>
      <c r="H15" s="44" t="s">
        <v>222</v>
      </c>
      <c r="I15" s="44" t="s">
        <v>223</v>
      </c>
      <c r="J15" s="44" t="s">
        <v>224</v>
      </c>
      <c r="K15" s="44" t="s">
        <v>225</v>
      </c>
      <c r="L15" s="44" t="s">
        <v>226</v>
      </c>
      <c r="M15" s="44" t="s">
        <v>227</v>
      </c>
      <c r="N15" s="38"/>
      <c r="O15" s="38"/>
    </row>
    <row r="16" spans="2:15" ht="15.75" customHeight="1">
      <c r="B16" s="43" t="s">
        <v>180</v>
      </c>
      <c r="C16" s="44" t="s">
        <v>228</v>
      </c>
      <c r="D16" s="44" t="s">
        <v>229</v>
      </c>
      <c r="E16" s="44" t="s">
        <v>230</v>
      </c>
      <c r="F16" s="44" t="s">
        <v>231</v>
      </c>
      <c r="G16" s="44" t="s">
        <v>232</v>
      </c>
      <c r="H16" s="44" t="s">
        <v>233</v>
      </c>
      <c r="I16" s="44" t="s">
        <v>234</v>
      </c>
      <c r="J16" s="44" t="s">
        <v>235</v>
      </c>
      <c r="K16" s="44" t="s">
        <v>236</v>
      </c>
      <c r="L16" s="44" t="s">
        <v>237</v>
      </c>
      <c r="M16" s="44" t="s">
        <v>238</v>
      </c>
      <c r="N16" s="38"/>
      <c r="O16" s="38"/>
    </row>
    <row r="17" spans="2:15" ht="15.75" customHeight="1">
      <c r="B17" s="39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2:15" ht="15.75" customHeight="1">
      <c r="B18" s="46" t="s">
        <v>239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2:15" ht="15.75" customHeight="1">
      <c r="B19" s="46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</row>
    <row r="20" spans="2:15" ht="15.75" customHeight="1">
      <c r="B20" s="37" t="s">
        <v>240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</row>
    <row r="21" spans="2:15" ht="15.75" customHeight="1">
      <c r="B21" s="4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</row>
    <row r="22" spans="2:15" ht="15.75" customHeight="1">
      <c r="B22" s="40" t="s">
        <v>241</v>
      </c>
      <c r="C22" s="47">
        <v>8.5</v>
      </c>
      <c r="D22" s="47">
        <v>10</v>
      </c>
      <c r="E22" s="47">
        <v>12</v>
      </c>
      <c r="F22" s="47">
        <v>14</v>
      </c>
      <c r="G22" s="47">
        <v>18</v>
      </c>
      <c r="H22" s="47">
        <v>21</v>
      </c>
      <c r="I22" s="47">
        <v>30</v>
      </c>
      <c r="J22" s="38"/>
      <c r="K22" s="38"/>
      <c r="L22" s="38"/>
      <c r="M22" s="38"/>
      <c r="N22" s="38"/>
      <c r="O22" s="38"/>
    </row>
    <row r="23" spans="2:15" ht="15.75" customHeight="1">
      <c r="B23" s="43" t="s">
        <v>242</v>
      </c>
      <c r="C23" s="44" t="s">
        <v>243</v>
      </c>
      <c r="D23" s="44" t="s">
        <v>244</v>
      </c>
      <c r="E23" s="44" t="s">
        <v>245</v>
      </c>
      <c r="F23" s="44" t="s">
        <v>246</v>
      </c>
      <c r="G23" s="44" t="s">
        <v>247</v>
      </c>
      <c r="H23" s="44" t="s">
        <v>248</v>
      </c>
      <c r="I23" s="44" t="s">
        <v>249</v>
      </c>
      <c r="J23" s="38"/>
      <c r="K23" s="38"/>
      <c r="L23" s="38"/>
      <c r="M23" s="38"/>
      <c r="N23" s="38"/>
      <c r="O23" s="38"/>
    </row>
    <row r="24" spans="2:15" ht="15.75" customHeight="1"/>
    <row r="25" spans="2:15" ht="15.75" customHeight="1"/>
    <row r="26" spans="2:15" ht="15.75" customHeight="1"/>
    <row r="27" spans="2:15" ht="15.75" customHeight="1"/>
    <row r="28" spans="2:15" ht="15.75" customHeight="1"/>
    <row r="29" spans="2:15" ht="15.75" customHeight="1"/>
    <row r="30" spans="2:15" ht="15.75" customHeight="1"/>
    <row r="31" spans="2:15" ht="15.75" customHeight="1"/>
    <row r="32" spans="2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sheet="1" objects="1" scenarios="1"/>
  <pageMargins left="0.7" right="0.7" top="0.75" bottom="0.75" header="0" footer="0"/>
  <pageSetup paperSize="9" fitToHeight="0" orientation="landscape"/>
  <headerFooter>
    <oddFooter>&amp;R_x000D_#000000 Classificação: Uso Restrito_x000D_&amp;1#&amp;"Calibri"&amp;10&amp;K000000 Classificação: Público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O1000"/>
  <sheetViews>
    <sheetView topLeftCell="A48" workbookViewId="0">
      <selection activeCell="L55" sqref="L55"/>
    </sheetView>
  </sheetViews>
  <sheetFormatPr defaultColWidth="11.25" defaultRowHeight="15" customHeight="1"/>
  <cols>
    <col min="1" max="1" width="10.625" customWidth="1"/>
    <col min="2" max="2" width="45.25" customWidth="1"/>
    <col min="3" max="3" width="12.125" customWidth="1"/>
    <col min="4" max="26" width="10.625" customWidth="1"/>
  </cols>
  <sheetData>
    <row r="1" spans="1:15" ht="15.75" customHeight="1"/>
    <row r="2" spans="1:15" ht="15.75" customHeight="1">
      <c r="A2" s="49"/>
      <c r="B2" s="50"/>
    </row>
    <row r="3" spans="1:15" ht="15.75" customHeight="1">
      <c r="A3" s="49" t="s">
        <v>250</v>
      </c>
      <c r="B3" s="50">
        <f>'Formulário Ligação Nova Urbana'!E27</f>
        <v>0</v>
      </c>
    </row>
    <row r="4" spans="1:15" ht="15.75" customHeight="1">
      <c r="A4" s="51" t="s">
        <v>250</v>
      </c>
      <c r="B4" s="52">
        <f t="shared" ref="B4:L4" si="0">IFERROR(MID($B$3,LEN($B$3)-B5,1),0)</f>
        <v>0</v>
      </c>
      <c r="C4" s="52">
        <f t="shared" si="0"/>
        <v>0</v>
      </c>
      <c r="D4" s="52">
        <f t="shared" si="0"/>
        <v>0</v>
      </c>
      <c r="E4" s="52">
        <f t="shared" si="0"/>
        <v>0</v>
      </c>
      <c r="F4" s="52">
        <f t="shared" si="0"/>
        <v>0</v>
      </c>
      <c r="G4" s="52">
        <f t="shared" si="0"/>
        <v>0</v>
      </c>
      <c r="H4" s="52">
        <f t="shared" si="0"/>
        <v>0</v>
      </c>
      <c r="I4" s="52">
        <f t="shared" si="0"/>
        <v>0</v>
      </c>
      <c r="J4" s="52">
        <f t="shared" si="0"/>
        <v>0</v>
      </c>
      <c r="K4" s="51">
        <f t="shared" si="0"/>
        <v>0</v>
      </c>
      <c r="L4" s="51" t="str">
        <f t="shared" si="0"/>
        <v>0</v>
      </c>
    </row>
    <row r="5" spans="1:15" ht="15.75" customHeight="1">
      <c r="A5" s="51" t="s">
        <v>251</v>
      </c>
      <c r="B5" s="52">
        <v>10</v>
      </c>
      <c r="C5" s="52">
        <v>9</v>
      </c>
      <c r="D5" s="52">
        <v>8</v>
      </c>
      <c r="E5" s="52">
        <v>7</v>
      </c>
      <c r="F5" s="52">
        <v>6</v>
      </c>
      <c r="G5" s="52">
        <v>5</v>
      </c>
      <c r="H5" s="52">
        <v>4</v>
      </c>
      <c r="I5" s="52">
        <v>3</v>
      </c>
      <c r="J5" s="52">
        <v>2</v>
      </c>
      <c r="K5" s="51">
        <v>1</v>
      </c>
      <c r="L5" s="51">
        <v>0</v>
      </c>
    </row>
    <row r="6" spans="1:15" ht="15.75" customHeight="1">
      <c r="A6" s="51" t="s">
        <v>252</v>
      </c>
      <c r="B6" s="51">
        <f t="shared" ref="B6:J6" si="1">B5*B4</f>
        <v>0</v>
      </c>
      <c r="C6" s="51">
        <f t="shared" si="1"/>
        <v>0</v>
      </c>
      <c r="D6" s="51">
        <f t="shared" si="1"/>
        <v>0</v>
      </c>
      <c r="E6" s="51">
        <f t="shared" si="1"/>
        <v>0</v>
      </c>
      <c r="F6" s="51">
        <f t="shared" si="1"/>
        <v>0</v>
      </c>
      <c r="G6" s="51">
        <f t="shared" si="1"/>
        <v>0</v>
      </c>
      <c r="H6" s="51">
        <f t="shared" si="1"/>
        <v>0</v>
      </c>
      <c r="I6" s="51">
        <f t="shared" si="1"/>
        <v>0</v>
      </c>
      <c r="J6" s="51">
        <f t="shared" si="1"/>
        <v>0</v>
      </c>
    </row>
    <row r="7" spans="1:15" ht="15.75" customHeight="1">
      <c r="A7" s="51" t="s">
        <v>253</v>
      </c>
      <c r="B7" s="51">
        <f>SUMPRODUCT(B6:J6)</f>
        <v>0</v>
      </c>
      <c r="C7" s="51" t="s">
        <v>254</v>
      </c>
      <c r="D7" s="51">
        <f>MOD(B7,11)</f>
        <v>0</v>
      </c>
      <c r="E7" s="53" t="s">
        <v>255</v>
      </c>
      <c r="F7" s="53">
        <f>IF(D7&lt;2,0,11-D7)</f>
        <v>0</v>
      </c>
      <c r="I7" s="54"/>
      <c r="J7" s="54"/>
    </row>
    <row r="8" spans="1:15" ht="15.75" customHeight="1">
      <c r="A8" s="54"/>
      <c r="B8" s="54"/>
      <c r="C8" s="54"/>
      <c r="D8" s="54"/>
      <c r="E8" s="54"/>
      <c r="F8" s="54"/>
      <c r="G8" s="54"/>
      <c r="H8" s="54"/>
      <c r="I8" s="54"/>
      <c r="J8" s="54"/>
    </row>
    <row r="9" spans="1:15" ht="15.75" customHeight="1">
      <c r="A9" s="51" t="s">
        <v>250</v>
      </c>
      <c r="B9" s="52">
        <f t="shared" ref="B9:L9" si="2">B4</f>
        <v>0</v>
      </c>
      <c r="C9" s="52">
        <f t="shared" si="2"/>
        <v>0</v>
      </c>
      <c r="D9" s="52">
        <f t="shared" si="2"/>
        <v>0</v>
      </c>
      <c r="E9" s="52">
        <f t="shared" si="2"/>
        <v>0</v>
      </c>
      <c r="F9" s="52">
        <f t="shared" si="2"/>
        <v>0</v>
      </c>
      <c r="G9" s="52">
        <f t="shared" si="2"/>
        <v>0</v>
      </c>
      <c r="H9" s="52">
        <f t="shared" si="2"/>
        <v>0</v>
      </c>
      <c r="I9" s="52">
        <f t="shared" si="2"/>
        <v>0</v>
      </c>
      <c r="J9" s="52">
        <f t="shared" si="2"/>
        <v>0</v>
      </c>
      <c r="K9" s="51">
        <f t="shared" si="2"/>
        <v>0</v>
      </c>
      <c r="L9" s="51" t="str">
        <f t="shared" si="2"/>
        <v>0</v>
      </c>
    </row>
    <row r="10" spans="1:15" ht="15.75" customHeight="1">
      <c r="A10" s="51" t="s">
        <v>251</v>
      </c>
      <c r="B10" s="51">
        <v>11</v>
      </c>
      <c r="C10" s="51">
        <v>10</v>
      </c>
      <c r="D10" s="51">
        <v>9</v>
      </c>
      <c r="E10" s="51">
        <v>8</v>
      </c>
      <c r="F10" s="51">
        <v>7</v>
      </c>
      <c r="G10" s="51">
        <v>6</v>
      </c>
      <c r="H10" s="51">
        <v>5</v>
      </c>
      <c r="I10" s="51">
        <v>4</v>
      </c>
      <c r="J10" s="51">
        <v>3</v>
      </c>
      <c r="K10" s="51">
        <v>2</v>
      </c>
    </row>
    <row r="11" spans="1:15" ht="15.75" customHeight="1">
      <c r="A11" s="51" t="s">
        <v>252</v>
      </c>
      <c r="B11" s="51">
        <f t="shared" ref="B11:K11" si="3">B9*B10</f>
        <v>0</v>
      </c>
      <c r="C11" s="51">
        <f t="shared" si="3"/>
        <v>0</v>
      </c>
      <c r="D11" s="51">
        <f t="shared" si="3"/>
        <v>0</v>
      </c>
      <c r="E11" s="51">
        <f t="shared" si="3"/>
        <v>0</v>
      </c>
      <c r="F11" s="51">
        <f t="shared" si="3"/>
        <v>0</v>
      </c>
      <c r="G11" s="51">
        <f t="shared" si="3"/>
        <v>0</v>
      </c>
      <c r="H11" s="51">
        <f t="shared" si="3"/>
        <v>0</v>
      </c>
      <c r="I11" s="51">
        <f t="shared" si="3"/>
        <v>0</v>
      </c>
      <c r="J11" s="51">
        <f t="shared" si="3"/>
        <v>0</v>
      </c>
      <c r="K11" s="51">
        <f t="shared" si="3"/>
        <v>0</v>
      </c>
    </row>
    <row r="12" spans="1:15" ht="15.75" customHeight="1">
      <c r="A12" s="51" t="s">
        <v>253</v>
      </c>
      <c r="B12" s="51">
        <f>SUM(B11:K11)</f>
        <v>0</v>
      </c>
      <c r="C12" s="51" t="s">
        <v>254</v>
      </c>
      <c r="D12" s="51">
        <f>MOD(B12,11)</f>
        <v>0</v>
      </c>
      <c r="E12" s="53" t="s">
        <v>256</v>
      </c>
      <c r="F12" s="53">
        <f>IF(D12&lt;2,0,11-D12)</f>
        <v>0</v>
      </c>
      <c r="G12" s="54"/>
      <c r="H12" s="54"/>
      <c r="I12" s="54"/>
      <c r="J12" s="54"/>
    </row>
    <row r="13" spans="1:15" ht="15.75" customHeight="1">
      <c r="A13" s="51" t="s">
        <v>257</v>
      </c>
      <c r="B13" s="21" t="b">
        <f>IF(AND(K4*1=F7,L4*1=F12),TRUE)</f>
        <v>1</v>
      </c>
      <c r="C13" s="54"/>
      <c r="D13" s="54"/>
      <c r="E13" s="54"/>
      <c r="F13" s="54"/>
      <c r="G13" s="54"/>
      <c r="H13" s="54"/>
      <c r="I13" s="54"/>
      <c r="J13" s="54"/>
    </row>
    <row r="14" spans="1:15" ht="15" customHeight="1">
      <c r="A14" s="54"/>
      <c r="B14" s="54"/>
      <c r="C14" s="54"/>
      <c r="D14" s="54"/>
      <c r="E14" s="54"/>
      <c r="F14" s="54"/>
      <c r="G14" s="54"/>
      <c r="H14" s="54"/>
      <c r="I14" s="54"/>
      <c r="J14" s="54"/>
    </row>
    <row r="15" spans="1:15" ht="15.75" customHeight="1">
      <c r="A15" s="55" t="s">
        <v>258</v>
      </c>
      <c r="B15" s="56">
        <f>'Formulário Ligação Nova Urbana'!E27</f>
        <v>0</v>
      </c>
    </row>
    <row r="16" spans="1:15" ht="15.75" customHeight="1">
      <c r="A16" s="54" t="s">
        <v>258</v>
      </c>
      <c r="B16" s="56">
        <f t="shared" ref="B16:O16" si="4">IFERROR(MID($B$15,LEN($B$15)-B17,1),0)</f>
        <v>0</v>
      </c>
      <c r="C16" s="56">
        <f t="shared" si="4"/>
        <v>0</v>
      </c>
      <c r="D16" s="56">
        <f t="shared" si="4"/>
        <v>0</v>
      </c>
      <c r="E16" s="56">
        <f t="shared" si="4"/>
        <v>0</v>
      </c>
      <c r="F16" s="56">
        <f t="shared" si="4"/>
        <v>0</v>
      </c>
      <c r="G16" s="56">
        <f t="shared" si="4"/>
        <v>0</v>
      </c>
      <c r="H16" s="56">
        <f t="shared" si="4"/>
        <v>0</v>
      </c>
      <c r="I16" s="56">
        <f t="shared" si="4"/>
        <v>0</v>
      </c>
      <c r="J16" s="56">
        <f t="shared" si="4"/>
        <v>0</v>
      </c>
      <c r="K16" s="56">
        <f t="shared" si="4"/>
        <v>0</v>
      </c>
      <c r="L16" s="56">
        <f t="shared" si="4"/>
        <v>0</v>
      </c>
      <c r="M16" s="56">
        <f t="shared" si="4"/>
        <v>0</v>
      </c>
      <c r="N16" s="56">
        <f t="shared" si="4"/>
        <v>0</v>
      </c>
      <c r="O16" s="56" t="str">
        <f t="shared" si="4"/>
        <v>0</v>
      </c>
    </row>
    <row r="17" spans="1:15" ht="15.75" customHeight="1">
      <c r="A17" s="54" t="s">
        <v>259</v>
      </c>
      <c r="B17" s="56">
        <v>13</v>
      </c>
      <c r="C17" s="56">
        <v>12</v>
      </c>
      <c r="D17" s="56">
        <v>11</v>
      </c>
      <c r="E17" s="56">
        <v>10</v>
      </c>
      <c r="F17" s="56">
        <v>9</v>
      </c>
      <c r="G17" s="56">
        <v>8</v>
      </c>
      <c r="H17" s="56">
        <v>7</v>
      </c>
      <c r="I17" s="56">
        <v>6</v>
      </c>
      <c r="J17" s="56">
        <v>5</v>
      </c>
      <c r="K17" s="56">
        <v>4</v>
      </c>
      <c r="L17" s="56">
        <v>3</v>
      </c>
      <c r="M17" s="56">
        <v>2</v>
      </c>
      <c r="N17" s="56">
        <v>1</v>
      </c>
      <c r="O17" s="56">
        <v>0</v>
      </c>
    </row>
    <row r="18" spans="1:15" ht="15.75" customHeight="1">
      <c r="A18" s="54" t="s">
        <v>260</v>
      </c>
      <c r="B18" s="56">
        <v>5</v>
      </c>
      <c r="C18" s="56">
        <v>4</v>
      </c>
      <c r="D18" s="56">
        <v>3</v>
      </c>
      <c r="E18" s="56">
        <v>2</v>
      </c>
      <c r="F18" s="56">
        <v>9</v>
      </c>
      <c r="G18" s="56">
        <v>8</v>
      </c>
      <c r="H18" s="56">
        <v>7</v>
      </c>
      <c r="I18" s="56">
        <v>6</v>
      </c>
      <c r="J18" s="56">
        <v>5</v>
      </c>
      <c r="K18" s="54">
        <v>4</v>
      </c>
      <c r="L18" s="54">
        <v>3</v>
      </c>
      <c r="M18" s="56">
        <v>2</v>
      </c>
    </row>
    <row r="19" spans="1:15" ht="15.75" customHeight="1">
      <c r="A19" s="54" t="s">
        <v>252</v>
      </c>
      <c r="B19" s="54">
        <f t="shared" ref="B19:M19" si="5">B18*B16</f>
        <v>0</v>
      </c>
      <c r="C19" s="54">
        <f t="shared" si="5"/>
        <v>0</v>
      </c>
      <c r="D19" s="54">
        <f t="shared" si="5"/>
        <v>0</v>
      </c>
      <c r="E19" s="54">
        <f t="shared" si="5"/>
        <v>0</v>
      </c>
      <c r="F19" s="54">
        <f t="shared" si="5"/>
        <v>0</v>
      </c>
      <c r="G19" s="54">
        <f t="shared" si="5"/>
        <v>0</v>
      </c>
      <c r="H19" s="54">
        <f t="shared" si="5"/>
        <v>0</v>
      </c>
      <c r="I19" s="54">
        <f t="shared" si="5"/>
        <v>0</v>
      </c>
      <c r="J19" s="54">
        <f t="shared" si="5"/>
        <v>0</v>
      </c>
      <c r="K19" s="54">
        <f t="shared" si="5"/>
        <v>0</v>
      </c>
      <c r="L19" s="54">
        <f t="shared" si="5"/>
        <v>0</v>
      </c>
      <c r="M19" s="54">
        <f t="shared" si="5"/>
        <v>0</v>
      </c>
    </row>
    <row r="20" spans="1:15" ht="15.75" customHeight="1">
      <c r="A20" s="54" t="s">
        <v>253</v>
      </c>
      <c r="B20" s="54">
        <f>SUMPRODUCT(B19:M19)</f>
        <v>0</v>
      </c>
      <c r="C20" s="54" t="s">
        <v>254</v>
      </c>
      <c r="D20" s="54">
        <f>MOD(B20,11)</f>
        <v>0</v>
      </c>
      <c r="E20" s="54" t="s">
        <v>255</v>
      </c>
      <c r="F20" s="54">
        <f>IF(D20&lt;2,0,11-D20)</f>
        <v>0</v>
      </c>
      <c r="I20" s="54"/>
      <c r="J20" s="54"/>
    </row>
    <row r="21" spans="1:15" ht="15.75" customHeight="1">
      <c r="A21" s="54"/>
      <c r="B21" s="54"/>
      <c r="C21" s="54"/>
      <c r="D21" s="54"/>
      <c r="E21" s="54"/>
      <c r="F21" s="54"/>
      <c r="G21" s="54"/>
      <c r="H21" s="54"/>
      <c r="I21" s="54"/>
      <c r="J21" s="54"/>
    </row>
    <row r="22" spans="1:15" ht="15.75" customHeight="1">
      <c r="A22" s="54" t="s">
        <v>258</v>
      </c>
      <c r="B22" s="56">
        <f t="shared" ref="B22:O22" si="6">B16</f>
        <v>0</v>
      </c>
      <c r="C22" s="56">
        <f t="shared" si="6"/>
        <v>0</v>
      </c>
      <c r="D22" s="56">
        <f t="shared" si="6"/>
        <v>0</v>
      </c>
      <c r="E22" s="56">
        <f t="shared" si="6"/>
        <v>0</v>
      </c>
      <c r="F22" s="56">
        <f t="shared" si="6"/>
        <v>0</v>
      </c>
      <c r="G22" s="56">
        <f t="shared" si="6"/>
        <v>0</v>
      </c>
      <c r="H22" s="56">
        <f t="shared" si="6"/>
        <v>0</v>
      </c>
      <c r="I22" s="56">
        <f t="shared" si="6"/>
        <v>0</v>
      </c>
      <c r="J22" s="56">
        <f t="shared" si="6"/>
        <v>0</v>
      </c>
      <c r="K22" s="56">
        <f t="shared" si="6"/>
        <v>0</v>
      </c>
      <c r="L22" s="56">
        <f t="shared" si="6"/>
        <v>0</v>
      </c>
      <c r="M22" s="56">
        <f t="shared" si="6"/>
        <v>0</v>
      </c>
      <c r="N22" s="56">
        <f t="shared" si="6"/>
        <v>0</v>
      </c>
      <c r="O22" s="56" t="str">
        <f t="shared" si="6"/>
        <v>0</v>
      </c>
    </row>
    <row r="23" spans="1:15" ht="15.75" customHeight="1">
      <c r="A23" s="54" t="s">
        <v>251</v>
      </c>
      <c r="B23" s="54">
        <v>6</v>
      </c>
      <c r="C23" s="56">
        <v>5</v>
      </c>
      <c r="D23" s="56">
        <v>4</v>
      </c>
      <c r="E23" s="56">
        <v>3</v>
      </c>
      <c r="F23" s="56">
        <v>2</v>
      </c>
      <c r="G23" s="56">
        <v>9</v>
      </c>
      <c r="H23" s="56">
        <v>8</v>
      </c>
      <c r="I23" s="56">
        <v>7</v>
      </c>
      <c r="J23" s="56">
        <v>6</v>
      </c>
      <c r="K23" s="56">
        <v>5</v>
      </c>
      <c r="L23" s="54">
        <v>4</v>
      </c>
      <c r="M23" s="54">
        <v>3</v>
      </c>
      <c r="N23" s="56">
        <v>2</v>
      </c>
    </row>
    <row r="24" spans="1:15" ht="15.75" customHeight="1">
      <c r="A24" s="54" t="s">
        <v>252</v>
      </c>
      <c r="B24" s="54">
        <f t="shared" ref="B24:N24" si="7">B22*B23</f>
        <v>0</v>
      </c>
      <c r="C24" s="54">
        <f t="shared" si="7"/>
        <v>0</v>
      </c>
      <c r="D24" s="54">
        <f t="shared" si="7"/>
        <v>0</v>
      </c>
      <c r="E24" s="54">
        <f t="shared" si="7"/>
        <v>0</v>
      </c>
      <c r="F24" s="54">
        <f t="shared" si="7"/>
        <v>0</v>
      </c>
      <c r="G24" s="54">
        <f t="shared" si="7"/>
        <v>0</v>
      </c>
      <c r="H24" s="54">
        <f t="shared" si="7"/>
        <v>0</v>
      </c>
      <c r="I24" s="54">
        <f t="shared" si="7"/>
        <v>0</v>
      </c>
      <c r="J24" s="54">
        <f t="shared" si="7"/>
        <v>0</v>
      </c>
      <c r="K24" s="54">
        <f t="shared" si="7"/>
        <v>0</v>
      </c>
      <c r="L24" s="54">
        <f t="shared" si="7"/>
        <v>0</v>
      </c>
      <c r="M24" s="54">
        <f t="shared" si="7"/>
        <v>0</v>
      </c>
      <c r="N24" s="54">
        <f t="shared" si="7"/>
        <v>0</v>
      </c>
    </row>
    <row r="25" spans="1:15" ht="15.75" customHeight="1">
      <c r="A25" s="54" t="s">
        <v>253</v>
      </c>
      <c r="B25" s="54">
        <f>SUM(B24:N24)</f>
        <v>0</v>
      </c>
      <c r="C25" s="54" t="s">
        <v>254</v>
      </c>
      <c r="D25" s="54">
        <f>MOD(B25,11)</f>
        <v>0</v>
      </c>
      <c r="E25" s="54" t="s">
        <v>256</v>
      </c>
      <c r="F25" s="54">
        <f>IF(D25&lt;2,0,11-D25)</f>
        <v>0</v>
      </c>
      <c r="G25" s="54"/>
      <c r="H25" s="54"/>
      <c r="I25" s="54"/>
      <c r="J25" s="54"/>
    </row>
    <row r="26" spans="1:15" ht="15.75" customHeight="1">
      <c r="A26" s="54" t="s">
        <v>257</v>
      </c>
      <c r="B26" s="57" t="b">
        <f>IF(AND(N16*1=F20,O16*1=F25),TRUE)</f>
        <v>1</v>
      </c>
      <c r="C26" s="54"/>
      <c r="D26" s="54"/>
      <c r="E26" s="54"/>
      <c r="F26" s="54"/>
      <c r="G26" s="54"/>
      <c r="H26" s="54"/>
      <c r="I26" s="54"/>
      <c r="J26" s="54"/>
    </row>
    <row r="27" spans="1:15" ht="15.75" customHeight="1">
      <c r="A27" s="54"/>
      <c r="B27" s="54"/>
      <c r="C27" s="54"/>
      <c r="D27" s="54"/>
      <c r="E27" s="54"/>
      <c r="F27" s="54"/>
      <c r="G27" s="54"/>
      <c r="H27" s="54"/>
      <c r="I27" s="54"/>
    </row>
    <row r="28" spans="1:15" ht="15.75" customHeight="1">
      <c r="A28" s="55" t="s">
        <v>261</v>
      </c>
      <c r="B28" s="56">
        <f t="array" ref="B28:C28">'Formulário Ligação Nova Urbana'!F30:G30</f>
        <v>0</v>
      </c>
      <c r="C28" s="54">
        <v>0</v>
      </c>
      <c r="D28" s="54"/>
      <c r="E28" s="54"/>
      <c r="F28" s="54"/>
      <c r="G28" s="54"/>
      <c r="H28" s="54"/>
      <c r="I28" s="54"/>
    </row>
    <row r="29" spans="1:15" ht="15.75" customHeight="1">
      <c r="A29" s="54" t="s">
        <v>261</v>
      </c>
      <c r="B29" s="56">
        <f t="shared" ref="B29:L29" si="8">IFERROR(MID($B$28,LEN($B$28)-B30,1),0)</f>
        <v>0</v>
      </c>
      <c r="C29" s="56">
        <f t="shared" si="8"/>
        <v>0</v>
      </c>
      <c r="D29" s="56">
        <f t="shared" si="8"/>
        <v>0</v>
      </c>
      <c r="E29" s="56">
        <f t="shared" si="8"/>
        <v>0</v>
      </c>
      <c r="F29" s="56">
        <f t="shared" si="8"/>
        <v>0</v>
      </c>
      <c r="G29" s="56">
        <f t="shared" si="8"/>
        <v>0</v>
      </c>
      <c r="H29" s="56">
        <f t="shared" si="8"/>
        <v>0</v>
      </c>
      <c r="I29" s="56">
        <f t="shared" si="8"/>
        <v>0</v>
      </c>
      <c r="J29" s="56">
        <f t="shared" si="8"/>
        <v>0</v>
      </c>
      <c r="K29" s="56">
        <f t="shared" si="8"/>
        <v>0</v>
      </c>
      <c r="L29" s="56" t="str">
        <f t="shared" si="8"/>
        <v>0</v>
      </c>
      <c r="M29" s="56"/>
      <c r="N29" s="56"/>
      <c r="O29" s="56"/>
    </row>
    <row r="30" spans="1:15" ht="15.75" customHeight="1">
      <c r="A30" s="54" t="s">
        <v>259</v>
      </c>
      <c r="B30" s="56">
        <v>10</v>
      </c>
      <c r="C30" s="56">
        <v>9</v>
      </c>
      <c r="D30" s="56">
        <v>8</v>
      </c>
      <c r="E30" s="56">
        <v>7</v>
      </c>
      <c r="F30" s="56">
        <v>6</v>
      </c>
      <c r="G30" s="56">
        <v>5</v>
      </c>
      <c r="H30" s="56">
        <v>4</v>
      </c>
      <c r="I30" s="56">
        <v>3</v>
      </c>
      <c r="J30" s="56">
        <v>2</v>
      </c>
      <c r="K30" s="56">
        <v>1</v>
      </c>
      <c r="L30" s="56">
        <v>0</v>
      </c>
      <c r="M30" s="56"/>
      <c r="N30" s="56"/>
      <c r="O30" s="56"/>
    </row>
    <row r="31" spans="1:15" ht="15.75" customHeight="1">
      <c r="A31" s="54" t="s">
        <v>260</v>
      </c>
      <c r="B31" s="56">
        <v>3</v>
      </c>
      <c r="C31" s="56">
        <v>2</v>
      </c>
      <c r="D31" s="56">
        <v>9</v>
      </c>
      <c r="E31" s="56">
        <v>8</v>
      </c>
      <c r="F31" s="56">
        <v>7</v>
      </c>
      <c r="G31" s="56">
        <v>6</v>
      </c>
      <c r="H31" s="56">
        <v>5</v>
      </c>
      <c r="I31" s="56">
        <v>4</v>
      </c>
      <c r="J31" s="56">
        <v>3</v>
      </c>
      <c r="K31" s="56">
        <v>2</v>
      </c>
      <c r="L31" s="56"/>
      <c r="M31" s="56"/>
    </row>
    <row r="32" spans="1:15" ht="15.75" customHeight="1">
      <c r="A32" s="54" t="s">
        <v>252</v>
      </c>
      <c r="B32" s="54">
        <f t="shared" ref="B32:K32" si="9">B31*B29</f>
        <v>0</v>
      </c>
      <c r="C32" s="54">
        <f t="shared" si="9"/>
        <v>0</v>
      </c>
      <c r="D32" s="54">
        <f t="shared" si="9"/>
        <v>0</v>
      </c>
      <c r="E32" s="54">
        <f t="shared" si="9"/>
        <v>0</v>
      </c>
      <c r="F32" s="54">
        <f t="shared" si="9"/>
        <v>0</v>
      </c>
      <c r="G32" s="54">
        <f t="shared" si="9"/>
        <v>0</v>
      </c>
      <c r="H32" s="54">
        <f t="shared" si="9"/>
        <v>0</v>
      </c>
      <c r="I32" s="54">
        <f t="shared" si="9"/>
        <v>0</v>
      </c>
      <c r="J32" s="54">
        <f t="shared" si="9"/>
        <v>0</v>
      </c>
      <c r="K32" s="54">
        <f t="shared" si="9"/>
        <v>0</v>
      </c>
    </row>
    <row r="33" spans="1:9" ht="15.75" customHeight="1">
      <c r="A33" s="54" t="s">
        <v>253</v>
      </c>
      <c r="B33" s="54">
        <f>SUM(B32:K32)</f>
        <v>0</v>
      </c>
      <c r="C33" s="54" t="s">
        <v>254</v>
      </c>
      <c r="D33" s="54">
        <f>MOD(B33,11)</f>
        <v>0</v>
      </c>
      <c r="E33" s="54" t="s">
        <v>262</v>
      </c>
      <c r="F33" s="54">
        <f>IF(D33&lt;2, 0, 11-D33)</f>
        <v>0</v>
      </c>
      <c r="G33" s="54"/>
      <c r="H33" s="54"/>
      <c r="I33" s="54"/>
    </row>
    <row r="34" spans="1:9" ht="15.75" customHeight="1">
      <c r="A34" s="58" t="s">
        <v>257</v>
      </c>
      <c r="B34" s="57" t="b">
        <f>IF(L29*1=F33,TRUE,FALSE)</f>
        <v>1</v>
      </c>
      <c r="C34" s="54"/>
      <c r="D34" s="54"/>
      <c r="E34" s="54"/>
      <c r="F34" s="54"/>
      <c r="G34" s="54"/>
      <c r="H34" s="54"/>
    </row>
    <row r="35" spans="1:9" ht="15.75" customHeight="1">
      <c r="A35" s="58"/>
      <c r="B35" s="54"/>
      <c r="C35" s="54"/>
      <c r="D35" s="54"/>
      <c r="E35" s="54"/>
      <c r="F35" s="54"/>
      <c r="G35" s="54"/>
    </row>
    <row r="36" spans="1:9" ht="15.75" customHeight="1">
      <c r="A36" s="59" t="s">
        <v>263</v>
      </c>
      <c r="B36" s="34" t="s">
        <v>264</v>
      </c>
    </row>
    <row r="37" spans="1:9" ht="15.75" customHeight="1">
      <c r="B37" s="34" t="s">
        <v>265</v>
      </c>
    </row>
    <row r="38" spans="1:9" ht="15.75" customHeight="1">
      <c r="B38" s="34" t="s">
        <v>266</v>
      </c>
    </row>
    <row r="39" spans="1:9" ht="15.75" customHeight="1">
      <c r="B39" s="34" t="s">
        <v>267</v>
      </c>
    </row>
    <row r="40" spans="1:9" ht="15.75" customHeight="1"/>
    <row r="41" spans="1:9" ht="15.75" customHeight="1">
      <c r="A41" s="59" t="s">
        <v>268</v>
      </c>
      <c r="B41" s="34" t="s">
        <v>269</v>
      </c>
    </row>
    <row r="42" spans="1:9" ht="15.75" customHeight="1">
      <c r="B42" s="34" t="s">
        <v>270</v>
      </c>
    </row>
    <row r="43" spans="1:9" ht="15.75" customHeight="1">
      <c r="B43" s="34" t="s">
        <v>271</v>
      </c>
    </row>
    <row r="44" spans="1:9" ht="15.75" customHeight="1">
      <c r="B44" s="34" t="s">
        <v>272</v>
      </c>
    </row>
    <row r="45" spans="1:9" ht="15.75" customHeight="1">
      <c r="B45" s="6" t="s">
        <v>273</v>
      </c>
    </row>
    <row r="46" spans="1:9" ht="15.75" customHeight="1">
      <c r="B46" s="34" t="s">
        <v>274</v>
      </c>
    </row>
    <row r="47" spans="1:9" ht="15.75" customHeight="1"/>
    <row r="48" spans="1:9" ht="15.75" customHeight="1"/>
    <row r="49" spans="1:14" ht="15.75" customHeight="1"/>
    <row r="50" spans="1:14" ht="15.75" customHeight="1">
      <c r="A50" s="59" t="s">
        <v>275</v>
      </c>
      <c r="B50" s="34" t="s">
        <v>276</v>
      </c>
    </row>
    <row r="51" spans="1:14" ht="15.75" customHeight="1">
      <c r="B51" s="34" t="s">
        <v>277</v>
      </c>
    </row>
    <row r="52" spans="1:14" ht="15.75" customHeight="1">
      <c r="B52" s="34" t="s">
        <v>278</v>
      </c>
    </row>
    <row r="53" spans="1:14" ht="15.75" customHeight="1">
      <c r="L53" s="59" t="s">
        <v>279</v>
      </c>
      <c r="M53" s="34" t="s">
        <v>280</v>
      </c>
      <c r="N53" s="34" t="s">
        <v>281</v>
      </c>
    </row>
    <row r="54" spans="1:14" ht="15.75" customHeight="1">
      <c r="B54" s="34" t="s">
        <v>282</v>
      </c>
      <c r="M54" s="34" t="s">
        <v>283</v>
      </c>
      <c r="N54" s="34" t="s">
        <v>284</v>
      </c>
    </row>
    <row r="55" spans="1:14" ht="15.75" customHeight="1">
      <c r="B55" s="34" t="s">
        <v>285</v>
      </c>
      <c r="M55" s="34" t="s">
        <v>286</v>
      </c>
      <c r="N55" s="34" t="s">
        <v>287</v>
      </c>
    </row>
    <row r="56" spans="1:14" ht="15.75" customHeight="1">
      <c r="B56" s="34" t="s">
        <v>288</v>
      </c>
      <c r="M56" s="34" t="s">
        <v>289</v>
      </c>
      <c r="N56" s="34" t="s">
        <v>290</v>
      </c>
    </row>
    <row r="57" spans="1:14" ht="15.75" customHeight="1">
      <c r="B57" s="34" t="s">
        <v>291</v>
      </c>
      <c r="M57" s="34" t="s">
        <v>292</v>
      </c>
      <c r="N57" s="34" t="s">
        <v>293</v>
      </c>
    </row>
    <row r="58" spans="1:14" ht="15.75" customHeight="1">
      <c r="B58" s="34" t="s">
        <v>294</v>
      </c>
      <c r="M58" s="34" t="s">
        <v>295</v>
      </c>
      <c r="N58" s="34" t="s">
        <v>296</v>
      </c>
    </row>
    <row r="59" spans="1:14" ht="15.75" customHeight="1">
      <c r="B59" s="34" t="s">
        <v>297</v>
      </c>
      <c r="M59" s="34" t="s">
        <v>298</v>
      </c>
      <c r="N59" s="34" t="s">
        <v>299</v>
      </c>
    </row>
    <row r="60" spans="1:14" ht="15.75" customHeight="1">
      <c r="M60" s="34" t="s">
        <v>300</v>
      </c>
      <c r="N60" s="34" t="s">
        <v>301</v>
      </c>
    </row>
    <row r="61" spans="1:14" ht="15.75" customHeight="1">
      <c r="M61" s="34" t="s">
        <v>302</v>
      </c>
      <c r="N61" s="34" t="s">
        <v>303</v>
      </c>
    </row>
    <row r="62" spans="1:14" ht="15.75" customHeight="1">
      <c r="M62" s="34" t="s">
        <v>304</v>
      </c>
      <c r="N62" s="34" t="s">
        <v>305</v>
      </c>
    </row>
    <row r="63" spans="1:14" ht="15.75" customHeight="1">
      <c r="M63" s="34" t="s">
        <v>306</v>
      </c>
      <c r="N63" s="34" t="s">
        <v>307</v>
      </c>
    </row>
    <row r="64" spans="1:14" ht="15.75" customHeight="1">
      <c r="M64" s="34" t="s">
        <v>308</v>
      </c>
      <c r="N64" s="34" t="s">
        <v>309</v>
      </c>
    </row>
    <row r="65" spans="2:14" ht="15.75" customHeight="1">
      <c r="M65" s="34" t="s">
        <v>310</v>
      </c>
      <c r="N65" s="34" t="s">
        <v>311</v>
      </c>
    </row>
    <row r="66" spans="2:14" ht="15.75" customHeight="1">
      <c r="M66" s="34" t="s">
        <v>312</v>
      </c>
      <c r="N66" s="34" t="s">
        <v>313</v>
      </c>
    </row>
    <row r="67" spans="2:14" ht="15.75" customHeight="1">
      <c r="B67" s="60" t="s">
        <v>314</v>
      </c>
      <c r="C67" s="60" t="s">
        <v>315</v>
      </c>
      <c r="D67" s="60" t="s">
        <v>316</v>
      </c>
      <c r="E67" s="60" t="s">
        <v>317</v>
      </c>
      <c r="M67" s="34" t="s">
        <v>318</v>
      </c>
      <c r="N67" s="34" t="s">
        <v>319</v>
      </c>
    </row>
    <row r="68" spans="2:14" ht="15.75" customHeight="1">
      <c r="B68" s="34" t="str">
        <f>'Formulário Ligação Nova Urbana'!D27</f>
        <v>CPF/CNPJ:*</v>
      </c>
      <c r="C68" s="61">
        <f>'Formulário Ligação Nova Urbana'!E27</f>
        <v>0</v>
      </c>
      <c r="D68" s="57" t="b">
        <f>IF(C68=0,FALSE,TRUE)</f>
        <v>0</v>
      </c>
      <c r="E68" s="57" t="e">
        <f t="array" aca="1" ref="E68" ca="1">IFS(B13=B26=TRUE,"Ambos", B13=TRUE,"CPF",B26=TRUE,"CNPJ")</f>
        <v>#NAME?</v>
      </c>
      <c r="M68" s="34" t="s">
        <v>320</v>
      </c>
      <c r="N68" s="34" t="s">
        <v>321</v>
      </c>
    </row>
    <row r="69" spans="2:14" ht="15.75" customHeight="1">
      <c r="B69" s="34" t="str">
        <f>'Formulário Ligação Nova Urbana'!B25</f>
        <v>Nome Completo (sem abreviações):*</v>
      </c>
      <c r="C69" s="34">
        <f>'Formulário Ligação Nova Urbana'!D25</f>
        <v>0</v>
      </c>
      <c r="D69" s="57" t="b">
        <f>IF(C69=0,FALSE,TRUE)</f>
        <v>0</v>
      </c>
      <c r="M69" s="34" t="s">
        <v>322</v>
      </c>
      <c r="N69" s="34" t="s">
        <v>323</v>
      </c>
    </row>
    <row r="70" spans="2:14" ht="15.75" customHeight="1">
      <c r="B70" s="34" t="str">
        <f>'Formulário Ligação Nova Urbana'!B26</f>
        <v>Filiação (Mãe ou Pai - sem Abreviação):**</v>
      </c>
      <c r="C70" s="34">
        <f>'Formulário Ligação Nova Urbana'!D26</f>
        <v>0</v>
      </c>
      <c r="D70" s="57" t="e">
        <f ca="1">IF(AND(C70=0,$E$68="CPF"),FALSE,TRUE)</f>
        <v>#NAME?</v>
      </c>
      <c r="M70" s="34" t="s">
        <v>324</v>
      </c>
      <c r="N70" s="34" t="s">
        <v>325</v>
      </c>
    </row>
    <row r="71" spans="2:14" ht="15.75" customHeight="1">
      <c r="B71" s="34" t="str">
        <f>'Formulário Ligação Nova Urbana'!B27</f>
        <v>RG/RNE/RANI:**</v>
      </c>
      <c r="C71" s="34">
        <f>'Formulário Ligação Nova Urbana'!C27</f>
        <v>0</v>
      </c>
      <c r="D71" s="57" t="e">
        <f ca="1">IF(AND(C71=0,$E$68="CPF"),FALSE,TRUE)</f>
        <v>#NAME?</v>
      </c>
      <c r="M71" s="34" t="s">
        <v>326</v>
      </c>
      <c r="N71" s="34" t="s">
        <v>327</v>
      </c>
    </row>
    <row r="72" spans="2:14" ht="15.75" customHeight="1">
      <c r="B72" s="34" t="str">
        <f>'Formulário Ligação Nova Urbana'!F27</f>
        <v>Data Nascimento:**</v>
      </c>
      <c r="C72" s="62">
        <f>'Formulário Ligação Nova Urbana'!H27</f>
        <v>0</v>
      </c>
      <c r="D72" s="57" t="e">
        <f ca="1">IF(AND(C72=0,$E$68="CPF"),FALSE,TRUE)</f>
        <v>#NAME?</v>
      </c>
      <c r="M72" s="34" t="s">
        <v>328</v>
      </c>
      <c r="N72" s="34" t="s">
        <v>329</v>
      </c>
    </row>
    <row r="73" spans="2:14" ht="15.75" customHeight="1">
      <c r="B73" s="34" t="str">
        <f>'Formulário Ligação Nova Urbana'!B28</f>
        <v>Telefones* (informe pelo menos um):</v>
      </c>
      <c r="C73" s="63">
        <f>'Formulário Ligação Nova Urbana'!E28+'Formulário Ligação Nova Urbana'!H28</f>
        <v>0</v>
      </c>
      <c r="D73" s="57" t="b">
        <f>IF(C73=0,FALSE,TRUE)</f>
        <v>0</v>
      </c>
      <c r="M73" s="34" t="s">
        <v>330</v>
      </c>
      <c r="N73" s="34" t="s">
        <v>331</v>
      </c>
    </row>
    <row r="74" spans="2:14" ht="15.75" customHeight="1">
      <c r="B74" s="34" t="str">
        <f>'Formulário Ligação Nova Urbana'!B29</f>
        <v>E-mail:*</v>
      </c>
      <c r="C74" s="34">
        <f>'Formulário Ligação Nova Urbana'!C29</f>
        <v>0</v>
      </c>
      <c r="D74" s="57" t="b">
        <f>IF(C74=0,FALSE,TRUE)</f>
        <v>0</v>
      </c>
      <c r="M74" s="34" t="s">
        <v>332</v>
      </c>
      <c r="N74" s="34" t="s">
        <v>333</v>
      </c>
    </row>
    <row r="75" spans="2:14" ht="15.75" customHeight="1">
      <c r="B75" s="34" t="str">
        <f>'Formulário Ligação Nova Urbana'!B30</f>
        <v>Possui NIS para cadastro da Tarifa Social?**</v>
      </c>
      <c r="C75" s="34">
        <f>'Formulário Ligação Nova Urbana'!D30</f>
        <v>0</v>
      </c>
      <c r="D75" s="57" t="e">
        <f ca="1">IF(AND(C75=0,$E$68="CPF"),FALSE,TRUE)</f>
        <v>#NAME?</v>
      </c>
      <c r="M75" s="34" t="s">
        <v>334</v>
      </c>
      <c r="N75" s="34" t="s">
        <v>335</v>
      </c>
    </row>
    <row r="76" spans="2:14" ht="15.75" customHeight="1">
      <c r="B76" s="34" t="str">
        <f>'Formulário Ligação Nova Urbana'!E30</f>
        <v>Se sim, número do NIS:</v>
      </c>
      <c r="C76" s="64">
        <f>'Formulário Ligação Nova Urbana'!F30</f>
        <v>0</v>
      </c>
      <c r="D76" s="57" t="b">
        <f>IF(AND(C75="Sim",C76=0),FALSE,TRUE)</f>
        <v>1</v>
      </c>
      <c r="M76" s="34" t="s">
        <v>336</v>
      </c>
      <c r="N76" s="34" t="s">
        <v>337</v>
      </c>
    </row>
    <row r="77" spans="2:14" ht="15.75" customHeight="1">
      <c r="B77" s="34" t="str">
        <f>'Formulário Ligação Nova Urbana'!B31</f>
        <v>Possui laudo médico de equipamentos elétricos essenciais à sobrevivência humana?**</v>
      </c>
      <c r="C77" s="34">
        <f>'Formulário Ligação Nova Urbana'!F31</f>
        <v>0</v>
      </c>
      <c r="D77" s="57" t="e">
        <f ca="1">IF(AND(C77=0,$E$68="CPF"),FALSE,TRUE)</f>
        <v>#NAME?</v>
      </c>
      <c r="M77" s="34" t="s">
        <v>338</v>
      </c>
      <c r="N77" s="34" t="s">
        <v>339</v>
      </c>
    </row>
    <row r="78" spans="2:14" ht="15.75" customHeight="1">
      <c r="B78" s="34" t="str">
        <f>'Formulário Ligação Nova Urbana'!B34</f>
        <v>Endereço:*</v>
      </c>
      <c r="C78" s="34">
        <f>'Formulário Ligação Nova Urbana'!C34</f>
        <v>0</v>
      </c>
      <c r="D78" s="57" t="b">
        <f t="shared" ref="D78:D83" si="10">IF(C78=0,FALSE,TRUE)</f>
        <v>0</v>
      </c>
      <c r="M78" s="34" t="s">
        <v>340</v>
      </c>
      <c r="N78" s="34" t="s">
        <v>341</v>
      </c>
    </row>
    <row r="79" spans="2:14" ht="15.75" customHeight="1">
      <c r="B79" s="34" t="str">
        <f>'Formulário Ligação Nova Urbana'!B35</f>
        <v>Bairro:*</v>
      </c>
      <c r="C79" s="34">
        <f>'Formulário Ligação Nova Urbana'!C35</f>
        <v>0</v>
      </c>
      <c r="D79" s="57" t="b">
        <f t="shared" si="10"/>
        <v>0</v>
      </c>
      <c r="M79" s="34" t="s">
        <v>342</v>
      </c>
      <c r="N79" s="34" t="s">
        <v>343</v>
      </c>
    </row>
    <row r="80" spans="2:14" ht="15.75" customHeight="1">
      <c r="B80" s="34" t="str">
        <f>'Formulário Ligação Nova Urbana'!B36</f>
        <v>Município:*</v>
      </c>
      <c r="C80" s="34">
        <f>'Formulário Ligação Nova Urbana'!C36</f>
        <v>0</v>
      </c>
      <c r="D80" s="57" t="b">
        <f t="shared" si="10"/>
        <v>0</v>
      </c>
      <c r="M80" s="34" t="s">
        <v>344</v>
      </c>
      <c r="N80" s="34" t="s">
        <v>345</v>
      </c>
    </row>
    <row r="81" spans="2:14" ht="15.75" customHeight="1">
      <c r="B81" s="34" t="str">
        <f>'Formulário Ligação Nova Urbana'!E34</f>
        <v>Nº:*</v>
      </c>
      <c r="C81" s="34">
        <f>'Formulário Ligação Nova Urbana'!F34</f>
        <v>0</v>
      </c>
      <c r="D81" s="57" t="b">
        <f t="shared" si="10"/>
        <v>0</v>
      </c>
      <c r="M81" s="34" t="s">
        <v>346</v>
      </c>
      <c r="N81" s="34" t="s">
        <v>347</v>
      </c>
    </row>
    <row r="82" spans="2:14" ht="15.75" customHeight="1">
      <c r="B82" s="34" t="str">
        <f>'Formulário Ligação Nova Urbana'!E35</f>
        <v>CEP:*</v>
      </c>
      <c r="C82" s="65">
        <f>'Formulário Ligação Nova Urbana'!F35</f>
        <v>0</v>
      </c>
      <c r="D82" s="57" t="b">
        <f t="shared" si="10"/>
        <v>0</v>
      </c>
      <c r="M82" s="34" t="s">
        <v>348</v>
      </c>
      <c r="N82" s="34" t="s">
        <v>349</v>
      </c>
    </row>
    <row r="83" spans="2:14" ht="15.75" customHeight="1">
      <c r="B83" s="34" t="str">
        <f>'Formulário Ligação Nova Urbana'!E36</f>
        <v>Estado:*</v>
      </c>
      <c r="C83" s="34">
        <f>'Formulário Ligação Nova Urbana'!F36</f>
        <v>0</v>
      </c>
      <c r="D83" s="57" t="b">
        <f t="shared" si="10"/>
        <v>0</v>
      </c>
      <c r="M83" s="34" t="s">
        <v>350</v>
      </c>
      <c r="N83" s="34" t="s">
        <v>351</v>
      </c>
    </row>
    <row r="84" spans="2:14" ht="15.75" customHeight="1">
      <c r="B84" s="34" t="str">
        <f>'Formulário Ligação Nova Urbana'!B42</f>
        <v>Para ligação nova, obrigatório informar o meio de recebimento da fatura (conta):</v>
      </c>
      <c r="C84" s="34" t="str">
        <f>'Formulário Ligação Nova Urbana'!F42</f>
        <v>3 - Endereço da Unidade Consumidora</v>
      </c>
      <c r="D84" s="57" t="b">
        <v>1</v>
      </c>
      <c r="M84" s="34" t="s">
        <v>352</v>
      </c>
      <c r="N84" s="34" t="s">
        <v>353</v>
      </c>
    </row>
    <row r="85" spans="2:14" ht="15.75" customHeight="1">
      <c r="B85" s="34" t="str">
        <f>'Formulário Ligação Nova Urbana'!B43</f>
        <v>Caso tenha escolhido a opção 2, especifique o e-mail:</v>
      </c>
      <c r="C85" s="34">
        <f>'Formulário Ligação Nova Urbana'!D43</f>
        <v>0</v>
      </c>
      <c r="D85" s="57" t="b">
        <f>IF(AND(LEFT(C84,1)*1=2,C85=0),FALSE,TRUE)</f>
        <v>1</v>
      </c>
      <c r="M85" s="34" t="s">
        <v>354</v>
      </c>
      <c r="N85" s="34" t="s">
        <v>355</v>
      </c>
    </row>
    <row r="86" spans="2:14" ht="15.75" customHeight="1">
      <c r="B86" s="34" t="str">
        <f>'Formulário Ligação Nova Urbana'!B44</f>
        <v>Caso tenha escolhido a opção 4, preencha os campos abaixo:</v>
      </c>
      <c r="C86" s="34">
        <f>NOT(ISBLANK('Formulário Ligação Nova Urbana'!C45))*NOT(ISBLANK('Formulário Ligação Nova Urbana'!C46))*NOT(ISBLANK('Formulário Ligação Nova Urbana'!C47))*NOT(ISBLANK('Formulário Ligação Nova Urbana'!F45))*NOT(ISBLANK('Formulário Ligação Nova Urbana'!F46))*NOT(ISBLANK('Formulário Ligação Nova Urbana'!F47))</f>
        <v>0</v>
      </c>
      <c r="D86" s="57" t="b">
        <f>IF(AND(LEFT(C84,1)*1=4,C86=0),FALSE,TRUE)</f>
        <v>1</v>
      </c>
      <c r="M86" s="34" t="s">
        <v>356</v>
      </c>
      <c r="N86" s="34" t="s">
        <v>357</v>
      </c>
    </row>
    <row r="87" spans="2:14" ht="15.75" customHeight="1">
      <c r="B87" s="34" t="str">
        <f>'Formulário Ligação Nova Urbana'!B84</f>
        <v xml:space="preserve">Soma das Cargas não Especiais: </v>
      </c>
      <c r="C87" s="66">
        <f>'Formulário Ligação Nova Urbana'!H84</f>
        <v>0</v>
      </c>
      <c r="D87" s="57" t="b">
        <f>IF(C87=0,FALSE,TRUE)</f>
        <v>0</v>
      </c>
      <c r="M87" s="34" t="s">
        <v>358</v>
      </c>
      <c r="N87" s="34" t="s">
        <v>359</v>
      </c>
    </row>
    <row r="88" spans="2:14" ht="15.75" customHeight="1">
      <c r="B88" s="34" t="str">
        <f>'Formulário Ligação Nova Urbana'!B151</f>
        <v xml:space="preserve">Nas relações acima há motores, máquinas de solda ou outras cargas especiais?* </v>
      </c>
      <c r="C88" s="34" t="str">
        <f>'Formulário Ligação Nova Urbana'!F151</f>
        <v>Não</v>
      </c>
      <c r="D88" s="57" t="b">
        <f>IF(C88=0,FALSE,TRUE)</f>
        <v>1</v>
      </c>
      <c r="M88" s="34" t="s">
        <v>360</v>
      </c>
      <c r="N88" s="34" t="s">
        <v>361</v>
      </c>
    </row>
    <row r="89" spans="2:14" ht="15.75" customHeight="1">
      <c r="B89" s="34" t="str">
        <f>'Formulário Ligação Nova Urbana'!B165</f>
        <v>Soma das Cargas Especiais:</v>
      </c>
      <c r="C89" s="66">
        <f>'Formulário Ligação Nova Urbana'!D165</f>
        <v>0</v>
      </c>
      <c r="D89" s="57" t="b">
        <f>IF(AND(C88="Sim",C89=0),FALSE,TRUE)</f>
        <v>1</v>
      </c>
      <c r="M89" s="34" t="s">
        <v>362</v>
      </c>
      <c r="N89" s="34" t="s">
        <v>363</v>
      </c>
    </row>
    <row r="90" spans="2:14" ht="15.75" customHeight="1">
      <c r="B90" s="34" t="str">
        <f>'Formulário Ligação Nova Urbana'!B164</f>
        <v>Haverá partida simultânea de motores?*</v>
      </c>
      <c r="C90" s="34">
        <f>'Formulário Ligação Nova Urbana'!D164</f>
        <v>0</v>
      </c>
      <c r="D90" s="57" t="b">
        <f>IF(AND(C88="Sim",C90=0),FALSE,TRUE)</f>
        <v>1</v>
      </c>
      <c r="M90" s="34" t="s">
        <v>364</v>
      </c>
      <c r="N90" s="34" t="s">
        <v>365</v>
      </c>
    </row>
    <row r="91" spans="2:14" ht="15.75" customHeight="1">
      <c r="B91" s="34" t="str">
        <f>'Formulário Ligação Nova Urbana'!E164</f>
        <v>Motores das linhas:</v>
      </c>
      <c r="C91" s="34">
        <f>'Formulário Ligação Nova Urbana'!F164</f>
        <v>0</v>
      </c>
      <c r="D91" s="57" t="b">
        <f>IF(AND(C90="Sim",C91=0),FALSE,TRUE)</f>
        <v>1</v>
      </c>
      <c r="M91" s="34" t="s">
        <v>366</v>
      </c>
      <c r="N91" s="34" t="s">
        <v>367</v>
      </c>
    </row>
    <row r="92" spans="2:14" ht="15.75" customHeight="1">
      <c r="B92" s="34" t="str">
        <f>'Formulário Ligação Nova Urbana'!B181</f>
        <v>Tipo de Solicitação desejada:*</v>
      </c>
      <c r="C92" s="34">
        <f>'Formulário Ligação Nova Urbana'!D181</f>
        <v>0</v>
      </c>
      <c r="D92" s="57" t="b">
        <f>IF(C92=0,FALSE,TRUE)</f>
        <v>0</v>
      </c>
      <c r="M92" s="34" t="s">
        <v>368</v>
      </c>
      <c r="N92" s="34" t="s">
        <v>369</v>
      </c>
    </row>
    <row r="93" spans="2:14" ht="15.75" customHeight="1">
      <c r="B93" s="34" t="str">
        <f>'Formulário Ligação Nova Urbana'!B183</f>
        <v>Disjuntor e Tipo:*</v>
      </c>
      <c r="C93" s="34">
        <f>'Formulário Ligação Nova Urbana'!C183</f>
        <v>0</v>
      </c>
      <c r="D93" s="57" t="b">
        <f>IF(AND($C$92="Ligação Nova",C93=0),FALSE,TRUE)</f>
        <v>1</v>
      </c>
      <c r="M93" s="34" t="s">
        <v>370</v>
      </c>
      <c r="N93" s="34" t="s">
        <v>371</v>
      </c>
    </row>
    <row r="94" spans="2:14" ht="15.75" customHeight="1">
      <c r="B94" s="34" t="str">
        <f>'Formulário Ligação Nova Urbana'!B184</f>
        <v>Atividade Principal:*</v>
      </c>
      <c r="C94" s="34">
        <f>'Formulário Ligação Nova Urbana'!C184</f>
        <v>0</v>
      </c>
      <c r="D94" s="57" t="b">
        <f>IF(AND($C$92="Ligação Nova",C94=0),FALSE,TRUE)</f>
        <v>1</v>
      </c>
      <c r="M94" s="34" t="s">
        <v>372</v>
      </c>
      <c r="N94" s="34" t="s">
        <v>373</v>
      </c>
    </row>
    <row r="95" spans="2:14" ht="15.75" customHeight="1">
      <c r="B95" s="34" t="str">
        <f>'Formulário Ligação Nova Urbana'!E183</f>
        <v>Nº Predial:*</v>
      </c>
      <c r="C95" s="34">
        <f>'Formulário Ligação Nova Urbana'!F183</f>
        <v>0</v>
      </c>
      <c r="D95" s="57" t="b">
        <f>IF(AND($C$92="Ligação Nova",C95=0),FALSE,TRUE)</f>
        <v>1</v>
      </c>
      <c r="M95" s="34" t="s">
        <v>374</v>
      </c>
      <c r="N95" s="34" t="s">
        <v>375</v>
      </c>
    </row>
    <row r="96" spans="2:14" ht="15.75" customHeight="1">
      <c r="B96" s="34" t="str">
        <f>'Formulário Ligação Nova Urbana'!E184</f>
        <v>Ramo de Atividade:*</v>
      </c>
      <c r="C96" s="34">
        <f>'Formulário Ligação Nova Urbana'!F184</f>
        <v>0</v>
      </c>
      <c r="D96" s="57" t="b">
        <f>IF(AND($C$92="Ligação Nova",C96=0),FALSE,TRUE)</f>
        <v>1</v>
      </c>
      <c r="M96" s="34" t="s">
        <v>376</v>
      </c>
      <c r="N96" s="34" t="s">
        <v>377</v>
      </c>
    </row>
    <row r="97" spans="2:14" ht="15.75" customHeight="1">
      <c r="B97" s="34" t="str">
        <f>'Formulário Ligação Nova Urbana'!B186</f>
        <v>Identificação:*</v>
      </c>
      <c r="C97" s="34">
        <f>'Formulário Ligação Nova Urbana'!C186</f>
        <v>0</v>
      </c>
      <c r="D97" s="57" t="b">
        <f>IF(AND($C$92&lt;&gt;"Ligação Nova",C97=0),FALSE,TRUE)</f>
        <v>0</v>
      </c>
      <c r="M97" s="34" t="s">
        <v>378</v>
      </c>
      <c r="N97" s="34" t="s">
        <v>379</v>
      </c>
    </row>
    <row r="98" spans="2:14" ht="15.75" customHeight="1">
      <c r="B98" s="34">
        <f>'Formulário Ligação Nova Urbana'!C186</f>
        <v>0</v>
      </c>
      <c r="C98" s="34">
        <f>'Formulário Ligação Nova Urbana'!D186</f>
        <v>0</v>
      </c>
      <c r="D98" s="57" t="b">
        <f>IF(AND($C$92&lt;&gt;"Ligação Nova",C98=0),FALSE,TRUE)</f>
        <v>0</v>
      </c>
      <c r="M98" s="34" t="s">
        <v>380</v>
      </c>
      <c r="N98" s="34" t="s">
        <v>381</v>
      </c>
    </row>
    <row r="99" spans="2:14" ht="15.75" customHeight="1">
      <c r="B99" s="34" t="str">
        <f>'Formulário Ligação Nova Urbana'!E186</f>
        <v>Disjuntor:*     De:</v>
      </c>
      <c r="C99" s="34">
        <f>'Formulário Ligação Nova Urbana'!F186</f>
        <v>0</v>
      </c>
      <c r="D99" s="57" t="b">
        <f>IF(AND($C$92&lt;&gt;"Ligação Nova",C99=0),FALSE,TRUE)</f>
        <v>0</v>
      </c>
      <c r="M99" s="34" t="s">
        <v>382</v>
      </c>
      <c r="N99" s="34" t="s">
        <v>383</v>
      </c>
    </row>
    <row r="100" spans="2:14" ht="15.75" customHeight="1">
      <c r="B100" s="34" t="str">
        <f>'Formulário Ligação Nova Urbana'!G186</f>
        <v>Para:</v>
      </c>
      <c r="C100" s="34">
        <f>'Formulário Ligação Nova Urbana'!H186</f>
        <v>0</v>
      </c>
      <c r="D100" s="57" t="b">
        <f>IF(AND($C$92&lt;&gt;"Ligação Nova",C100=0),FALSE,TRUE)</f>
        <v>0</v>
      </c>
      <c r="M100" s="34" t="s">
        <v>384</v>
      </c>
      <c r="N100" s="34" t="s">
        <v>385</v>
      </c>
    </row>
    <row r="101" spans="2:14" ht="15.75" customHeight="1">
      <c r="B101" s="34" t="str">
        <f>'Formulário Ligação Nova Urbana'!B194</f>
        <v>Tipo de Solicitação desejada:</v>
      </c>
      <c r="C101" s="34">
        <f>'Formulário Ligação Nova Urbana'!D194</f>
        <v>0</v>
      </c>
      <c r="D101" s="57" t="b">
        <f>TRUE</f>
        <v>1</v>
      </c>
      <c r="M101" s="34" t="s">
        <v>386</v>
      </c>
      <c r="N101" s="34" t="s">
        <v>387</v>
      </c>
    </row>
    <row r="102" spans="2:14" ht="15.75" customHeight="1">
      <c r="B102" s="34" t="str">
        <f>'Formulário Ligação Nova Urbana'!B196</f>
        <v>Disjuntor e Tipo:*</v>
      </c>
      <c r="C102" s="34">
        <f>'Formulário Ligação Nova Urbana'!C196</f>
        <v>0</v>
      </c>
      <c r="D102" s="57" t="b">
        <f>IF(AND($C$101="Ligação Nova",C102=0),FALSE,TRUE)</f>
        <v>1</v>
      </c>
      <c r="M102" s="34" t="s">
        <v>388</v>
      </c>
      <c r="N102" s="34" t="s">
        <v>389</v>
      </c>
    </row>
    <row r="103" spans="2:14" ht="15.75" customHeight="1">
      <c r="B103" s="34" t="str">
        <f>'Formulário Ligação Nova Urbana'!B197</f>
        <v>Atividade Principal:*</v>
      </c>
      <c r="C103" s="34">
        <f>'Formulário Ligação Nova Urbana'!C197</f>
        <v>0</v>
      </c>
      <c r="D103" s="57" t="b">
        <f>IF(AND($C$101="Ligação Nova",C103=0),FALSE,TRUE)</f>
        <v>1</v>
      </c>
      <c r="M103" s="34" t="s">
        <v>390</v>
      </c>
      <c r="N103" s="34" t="s">
        <v>391</v>
      </c>
    </row>
    <row r="104" spans="2:14" ht="15.75" customHeight="1">
      <c r="B104" s="34" t="str">
        <f>'Formulário Ligação Nova Urbana'!E196</f>
        <v>Nº Predial:*</v>
      </c>
      <c r="C104" s="34">
        <f>'Formulário Ligação Nova Urbana'!F196</f>
        <v>0</v>
      </c>
      <c r="D104" s="57" t="b">
        <f>IF(AND($C$101="Ligação Nova",C104=0),FALSE,TRUE)</f>
        <v>1</v>
      </c>
      <c r="M104" s="34" t="s">
        <v>392</v>
      </c>
      <c r="N104" s="34" t="s">
        <v>393</v>
      </c>
    </row>
    <row r="105" spans="2:14" ht="15.75" customHeight="1">
      <c r="B105" s="34" t="str">
        <f>'Formulário Ligação Nova Urbana'!E197</f>
        <v>Ramo de Atividade:*</v>
      </c>
      <c r="C105" s="34">
        <f>'Formulário Ligação Nova Urbana'!F195</f>
        <v>0</v>
      </c>
      <c r="D105" s="57" t="b">
        <f>IF(AND($C$101="Ligação Nova",C105=0),FALSE,TRUE)</f>
        <v>1</v>
      </c>
      <c r="M105" s="34" t="s">
        <v>394</v>
      </c>
      <c r="N105" s="34" t="s">
        <v>395</v>
      </c>
    </row>
    <row r="106" spans="2:14" ht="15.75" customHeight="1">
      <c r="B106" s="34" t="str">
        <f>'Formulário Ligação Nova Urbana'!B199</f>
        <v>Identificação:*</v>
      </c>
      <c r="C106" s="34">
        <f>'Formulário Ligação Nova Urbana'!C199</f>
        <v>0</v>
      </c>
      <c r="D106" s="57" t="b">
        <f>IF(AND($C$101&lt;&gt;"Ligação Nova",C106=0,C101&lt;&gt;0),FALSE,TRUE)</f>
        <v>1</v>
      </c>
      <c r="M106" s="34" t="s">
        <v>396</v>
      </c>
      <c r="N106" s="34" t="s">
        <v>397</v>
      </c>
    </row>
    <row r="107" spans="2:14" ht="15.75" customHeight="1">
      <c r="B107" s="34">
        <f>'Formulário Ligação Nova Urbana'!C199</f>
        <v>0</v>
      </c>
      <c r="C107" s="34">
        <f>'Formulário Ligação Nova Urbana'!D199</f>
        <v>0</v>
      </c>
      <c r="D107" s="57" t="b">
        <f>IF(AND($C$101&lt;&gt;"Ligação Nova",C107=0,C101&lt;&gt;0),FALSE,TRUE)</f>
        <v>1</v>
      </c>
      <c r="M107" s="34" t="s">
        <v>398</v>
      </c>
      <c r="N107" s="34" t="s">
        <v>399</v>
      </c>
    </row>
    <row r="108" spans="2:14" ht="15.75" customHeight="1">
      <c r="B108" s="34" t="str">
        <f>'Formulário Ligação Nova Urbana'!E199</f>
        <v>Disjuntor:*     De:</v>
      </c>
      <c r="C108" s="34">
        <f>'Formulário Ligação Nova Urbana'!F199</f>
        <v>0</v>
      </c>
      <c r="D108" s="57" t="b">
        <f>IF(AND($C$101&lt;&gt;"Ligação Nova",C108=0,C101&lt;&gt;0),FALSE,TRUE)</f>
        <v>1</v>
      </c>
      <c r="M108" s="34" t="s">
        <v>400</v>
      </c>
      <c r="N108" s="34" t="s">
        <v>401</v>
      </c>
    </row>
    <row r="109" spans="2:14" ht="15.75" customHeight="1">
      <c r="B109" s="34" t="str">
        <f>'Formulário Ligação Nova Urbana'!G199</f>
        <v>Para:</v>
      </c>
      <c r="C109" s="34">
        <f>'Formulário Ligação Nova Urbana'!H199</f>
        <v>0</v>
      </c>
      <c r="D109" s="57" t="b">
        <f>IF(AND($C$101&lt;&gt;"Ligação Nova",C109=0,C101&lt;&gt;0),FALSE,TRUE)</f>
        <v>1</v>
      </c>
      <c r="M109" s="34" t="s">
        <v>402</v>
      </c>
      <c r="N109" s="34" t="s">
        <v>403</v>
      </c>
    </row>
    <row r="110" spans="2:14" ht="15.75" customHeight="1">
      <c r="B110" s="34" t="str">
        <f>'Formulário Ligação Nova Urbana'!B207</f>
        <v>Tipo de Solicitação desejada:</v>
      </c>
      <c r="C110" s="34">
        <f>'Formulário Ligação Nova Urbana'!D207</f>
        <v>0</v>
      </c>
      <c r="D110" s="57" t="b">
        <f>TRUE</f>
        <v>1</v>
      </c>
    </row>
    <row r="111" spans="2:14" ht="15.75" customHeight="1">
      <c r="B111" s="34" t="str">
        <f>'Formulário Ligação Nova Urbana'!B209</f>
        <v>Disjuntor e Tipo:*</v>
      </c>
      <c r="C111" s="34">
        <f>'Formulário Ligação Nova Urbana'!C209</f>
        <v>0</v>
      </c>
      <c r="D111" s="57" t="b">
        <f>IF(AND($C$110="Ligação Nova",C111=0),FALSE,TRUE)</f>
        <v>1</v>
      </c>
    </row>
    <row r="112" spans="2:14" ht="15.75" customHeight="1">
      <c r="B112" s="34" t="str">
        <f>'Formulário Ligação Nova Urbana'!B210</f>
        <v>Atividade Principal:*</v>
      </c>
      <c r="C112" s="34">
        <f>'Formulário Ligação Nova Urbana'!C210</f>
        <v>0</v>
      </c>
      <c r="D112" s="57" t="b">
        <f>IF(AND($C$110="Ligação Nova",C112=0),FALSE,TRUE)</f>
        <v>1</v>
      </c>
    </row>
    <row r="113" spans="2:4" ht="15.75" customHeight="1">
      <c r="B113" s="34" t="str">
        <f>'Formulário Ligação Nova Urbana'!E209</f>
        <v>Nº Predial:*</v>
      </c>
      <c r="C113" s="34">
        <f>'Formulário Ligação Nova Urbana'!F209</f>
        <v>0</v>
      </c>
      <c r="D113" s="57" t="b">
        <f>IF(AND($C$110="Ligação Nova",C113=0),FALSE,TRUE)</f>
        <v>1</v>
      </c>
    </row>
    <row r="114" spans="2:4" ht="15.75" customHeight="1">
      <c r="B114" s="34" t="str">
        <f>'Formulário Ligação Nova Urbana'!E210</f>
        <v>Ramo de Atividade:*</v>
      </c>
      <c r="C114" s="34">
        <f>'Formulário Ligação Nova Urbana'!F208</f>
        <v>0</v>
      </c>
      <c r="D114" s="57" t="b">
        <f>IF(AND($C$110="Ligação Nova",C114=0),FALSE,TRUE)</f>
        <v>1</v>
      </c>
    </row>
    <row r="115" spans="2:4" ht="15.75" customHeight="1">
      <c r="B115" s="34" t="str">
        <f>'Formulário Ligação Nova Urbana'!B212</f>
        <v>Identificação:*</v>
      </c>
      <c r="C115" s="34">
        <f>'Formulário Ligação Nova Urbana'!C212</f>
        <v>0</v>
      </c>
      <c r="D115" s="57" t="b">
        <f>IF(AND($C$110&lt;&gt;"Ligação Nova",C115=0,C110&lt;&gt;0),FALSE,TRUE)</f>
        <v>1</v>
      </c>
    </row>
    <row r="116" spans="2:4" ht="15.75" customHeight="1">
      <c r="B116" s="34">
        <f>'Formulário Ligação Nova Urbana'!C212</f>
        <v>0</v>
      </c>
      <c r="C116" s="34">
        <f>'Formulário Ligação Nova Urbana'!D212</f>
        <v>0</v>
      </c>
      <c r="D116" s="57" t="b">
        <f>IF(AND($C$110&lt;&gt;"Ligação Nova",C116=0,C110&lt;&gt;0),FALSE,TRUE)</f>
        <v>1</v>
      </c>
    </row>
    <row r="117" spans="2:4" ht="15.75" customHeight="1">
      <c r="B117" s="34" t="str">
        <f>'Formulário Ligação Nova Urbana'!E212</f>
        <v>Disjuntor:*     De:</v>
      </c>
      <c r="C117" s="34">
        <f>'Formulário Ligação Nova Urbana'!F212</f>
        <v>0</v>
      </c>
      <c r="D117" s="57" t="b">
        <f>IF(AND($C$110&lt;&gt;"Ligação Nova",C117=0,C110&lt;&gt;0),FALSE,TRUE)</f>
        <v>1</v>
      </c>
    </row>
    <row r="118" spans="2:4" ht="15.75" customHeight="1">
      <c r="B118" s="34" t="str">
        <f>'Formulário Ligação Nova Urbana'!G212</f>
        <v>Para:</v>
      </c>
      <c r="C118" s="34">
        <f>'Formulário Ligação Nova Urbana'!H212</f>
        <v>0</v>
      </c>
      <c r="D118" s="57" t="b">
        <f>IF(AND($C$110&lt;&gt;"Ligação Nova",C118=0,C110&lt;&gt;0),FALSE,TRUE)</f>
        <v>1</v>
      </c>
    </row>
    <row r="119" spans="2:4" ht="15.75" customHeight="1"/>
    <row r="120" spans="2:4" ht="15.75" customHeight="1">
      <c r="B120" s="34" t="s">
        <v>404</v>
      </c>
      <c r="C120" s="34" t="str">
        <f t="array" ref="C120">INDEX(B68:B118,MATCH(FALSE,D68:D118,0))</f>
        <v>CPF/CNPJ:*</v>
      </c>
      <c r="D120" s="34" t="b">
        <f>IF(IFERROR(C120,TRUE)&lt;&gt;TRUE,FALSE,TRUE)</f>
        <v>0</v>
      </c>
    </row>
    <row r="121" spans="2:4" ht="15.75" customHeight="1"/>
    <row r="122" spans="2:4" ht="15.75" customHeight="1">
      <c r="B122" s="93" t="s">
        <v>411</v>
      </c>
      <c r="C122">
        <f>'Formulário Ligação Nova Urbana'!D115</f>
        <v>0</v>
      </c>
      <c r="D122" t="b">
        <f>C122="Sim"</f>
        <v>0</v>
      </c>
    </row>
    <row r="123" spans="2:4" ht="15.75" customHeight="1">
      <c r="B123" s="93" t="s">
        <v>410</v>
      </c>
      <c r="C123">
        <f>'Formulário Ligação Nova Urbana'!D148</f>
        <v>0</v>
      </c>
      <c r="D123" t="b">
        <f>C123="Sim"</f>
        <v>0</v>
      </c>
    </row>
    <row r="124" spans="2:4" ht="15.75" customHeight="1">
      <c r="B124" s="93" t="s">
        <v>412</v>
      </c>
      <c r="C124">
        <f>'Formulário Ligação Nova Urbana'!$D$181</f>
        <v>0</v>
      </c>
      <c r="D124" t="b">
        <f>C124="Ligação Nova"</f>
        <v>0</v>
      </c>
    </row>
    <row r="125" spans="2:4" ht="15.75" customHeight="1">
      <c r="B125" s="93" t="s">
        <v>413</v>
      </c>
      <c r="C125">
        <f>'Formulário Ligação Nova Urbana'!$D$181</f>
        <v>0</v>
      </c>
      <c r="D125" t="b">
        <f t="shared" ref="D125:D129" si="11">C125="Ligação Nova"</f>
        <v>0</v>
      </c>
    </row>
    <row r="126" spans="2:4" ht="15.75" customHeight="1">
      <c r="B126" s="93" t="s">
        <v>414</v>
      </c>
      <c r="C126">
        <f>'Formulário Ligação Nova Urbana'!$D$194</f>
        <v>0</v>
      </c>
      <c r="D126" t="b">
        <f t="shared" si="11"/>
        <v>0</v>
      </c>
    </row>
    <row r="127" spans="2:4" ht="15.75" customHeight="1">
      <c r="B127" s="93" t="s">
        <v>415</v>
      </c>
      <c r="C127">
        <f>'Formulário Ligação Nova Urbana'!$D$194</f>
        <v>0</v>
      </c>
      <c r="D127" t="b">
        <f t="shared" si="11"/>
        <v>0</v>
      </c>
    </row>
    <row r="128" spans="2:4" ht="15.75" customHeight="1">
      <c r="B128" s="93" t="s">
        <v>416</v>
      </c>
      <c r="C128">
        <f>'Formulário Ligação Nova Urbana'!$D$207</f>
        <v>0</v>
      </c>
      <c r="D128" t="b">
        <f t="shared" si="11"/>
        <v>0</v>
      </c>
    </row>
    <row r="129" spans="2:4" ht="15.75" customHeight="1">
      <c r="B129" s="93" t="s">
        <v>417</v>
      </c>
      <c r="C129">
        <f>'Formulário Ligação Nova Urbana'!$D$207</f>
        <v>0</v>
      </c>
      <c r="D129" t="b">
        <f t="shared" si="11"/>
        <v>0</v>
      </c>
    </row>
    <row r="130" spans="2:4" ht="15.75" customHeight="1">
      <c r="B130" s="93"/>
    </row>
    <row r="131" spans="2:4" ht="15.75" customHeight="1"/>
    <row r="132" spans="2:4" ht="15.75" customHeight="1"/>
    <row r="133" spans="2:4" ht="15.75" customHeight="1"/>
    <row r="134" spans="2:4" ht="15.75" customHeight="1"/>
    <row r="135" spans="2:4" ht="15.75" customHeight="1"/>
    <row r="136" spans="2:4" ht="15.75" customHeight="1"/>
    <row r="137" spans="2:4" ht="15.75" customHeight="1"/>
    <row r="138" spans="2:4" ht="15.75" customHeight="1"/>
    <row r="139" spans="2:4" ht="15.75" customHeight="1"/>
    <row r="140" spans="2:4" ht="15.75" customHeight="1"/>
    <row r="141" spans="2:4" ht="15.75" customHeight="1"/>
    <row r="142" spans="2:4" ht="15.75" customHeight="1"/>
    <row r="143" spans="2:4" ht="15.75" customHeight="1"/>
    <row r="144" spans="2: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13">
    <cfRule type="cellIs" dxfId="39" priority="1" operator="equal">
      <formula>"FALSE"</formula>
    </cfRule>
  </conditionalFormatting>
  <conditionalFormatting sqref="B13">
    <cfRule type="cellIs" dxfId="38" priority="2" operator="equal">
      <formula>"TRUE"</formula>
    </cfRule>
  </conditionalFormatting>
  <conditionalFormatting sqref="B26">
    <cfRule type="cellIs" dxfId="37" priority="3" operator="equal">
      <formula>"FALSE"</formula>
    </cfRule>
  </conditionalFormatting>
  <conditionalFormatting sqref="B26">
    <cfRule type="cellIs" dxfId="36" priority="4" operator="equal">
      <formula>"TRUE"</formula>
    </cfRule>
  </conditionalFormatting>
  <conditionalFormatting sqref="B34">
    <cfRule type="cellIs" dxfId="35" priority="5" operator="equal">
      <formula>"FALSE"</formula>
    </cfRule>
  </conditionalFormatting>
  <conditionalFormatting sqref="B34">
    <cfRule type="cellIs" dxfId="34" priority="6" operator="equal">
      <formula>"TRUE"</formula>
    </cfRule>
  </conditionalFormatting>
  <conditionalFormatting sqref="D73">
    <cfRule type="cellIs" dxfId="33" priority="7" operator="equal">
      <formula>"FALSE"</formula>
    </cfRule>
  </conditionalFormatting>
  <conditionalFormatting sqref="D73">
    <cfRule type="cellIs" dxfId="32" priority="8" operator="equal">
      <formula>"TRUE"</formula>
    </cfRule>
  </conditionalFormatting>
  <conditionalFormatting sqref="D74">
    <cfRule type="cellIs" dxfId="31" priority="9" operator="equal">
      <formula>"FALSE"</formula>
    </cfRule>
  </conditionalFormatting>
  <conditionalFormatting sqref="D74">
    <cfRule type="cellIs" dxfId="30" priority="10" operator="equal">
      <formula>"TRUE"</formula>
    </cfRule>
  </conditionalFormatting>
  <conditionalFormatting sqref="D86 D91">
    <cfRule type="cellIs" dxfId="29" priority="11" operator="equal">
      <formula>"FALSE"</formula>
    </cfRule>
  </conditionalFormatting>
  <conditionalFormatting sqref="D86 D91">
    <cfRule type="cellIs" dxfId="28" priority="12" operator="equal">
      <formula>"TRUE"</formula>
    </cfRule>
  </conditionalFormatting>
  <conditionalFormatting sqref="D78:D83">
    <cfRule type="cellIs" dxfId="27" priority="13" operator="equal">
      <formula>"FALSE"</formula>
    </cfRule>
  </conditionalFormatting>
  <conditionalFormatting sqref="D78:D83">
    <cfRule type="cellIs" dxfId="26" priority="14" operator="equal">
      <formula>"TRUE"</formula>
    </cfRule>
  </conditionalFormatting>
  <conditionalFormatting sqref="D90">
    <cfRule type="cellIs" dxfId="25" priority="15" operator="equal">
      <formula>"FALSE"</formula>
    </cfRule>
  </conditionalFormatting>
  <conditionalFormatting sqref="D90">
    <cfRule type="cellIs" dxfId="24" priority="16" operator="equal">
      <formula>"TRUE"</formula>
    </cfRule>
  </conditionalFormatting>
  <conditionalFormatting sqref="D94">
    <cfRule type="cellIs" dxfId="23" priority="17" operator="equal">
      <formula>"FALSE"</formula>
    </cfRule>
  </conditionalFormatting>
  <conditionalFormatting sqref="D94">
    <cfRule type="cellIs" dxfId="22" priority="18" operator="equal">
      <formula>"TRUE"</formula>
    </cfRule>
  </conditionalFormatting>
  <conditionalFormatting sqref="D69:D77 D84:D86 D89:D91 D93:D100">
    <cfRule type="cellIs" dxfId="21" priority="19" operator="equal">
      <formula>"FALSE"</formula>
    </cfRule>
  </conditionalFormatting>
  <conditionalFormatting sqref="D69:D77 D84:D86 D89:D91 D93:D100">
    <cfRule type="cellIs" dxfId="20" priority="20" operator="equal">
      <formula>"TRUE"</formula>
    </cfRule>
  </conditionalFormatting>
  <conditionalFormatting sqref="D87">
    <cfRule type="cellIs" dxfId="19" priority="21" operator="equal">
      <formula>"FALSE"</formula>
    </cfRule>
  </conditionalFormatting>
  <conditionalFormatting sqref="D87">
    <cfRule type="cellIs" dxfId="18" priority="22" operator="equal">
      <formula>"TRUE"</formula>
    </cfRule>
  </conditionalFormatting>
  <conditionalFormatting sqref="D68">
    <cfRule type="cellIs" dxfId="17" priority="23" operator="equal">
      <formula>"FALSE"</formula>
    </cfRule>
  </conditionalFormatting>
  <conditionalFormatting sqref="D68">
    <cfRule type="cellIs" dxfId="16" priority="24" operator="equal">
      <formula>"TRUE"</formula>
    </cfRule>
  </conditionalFormatting>
  <conditionalFormatting sqref="D92">
    <cfRule type="cellIs" dxfId="15" priority="25" operator="equal">
      <formula>"FALSE"</formula>
    </cfRule>
  </conditionalFormatting>
  <conditionalFormatting sqref="D92">
    <cfRule type="cellIs" dxfId="14" priority="26" operator="equal">
      <formula>"TRUE"</formula>
    </cfRule>
  </conditionalFormatting>
  <conditionalFormatting sqref="D88">
    <cfRule type="cellIs" dxfId="13" priority="27" operator="equal">
      <formula>"FALSE"</formula>
    </cfRule>
  </conditionalFormatting>
  <conditionalFormatting sqref="D88">
    <cfRule type="cellIs" dxfId="12" priority="28" operator="equal">
      <formula>"TRUE"</formula>
    </cfRule>
  </conditionalFormatting>
  <conditionalFormatting sqref="D101">
    <cfRule type="cellIs" dxfId="11" priority="29" operator="equal">
      <formula>"FALSE"</formula>
    </cfRule>
  </conditionalFormatting>
  <conditionalFormatting sqref="D101">
    <cfRule type="cellIs" dxfId="10" priority="30" operator="equal">
      <formula>"TRUE"</formula>
    </cfRule>
  </conditionalFormatting>
  <conditionalFormatting sqref="D110">
    <cfRule type="cellIs" dxfId="9" priority="31" operator="equal">
      <formula>"FALSE"</formula>
    </cfRule>
  </conditionalFormatting>
  <conditionalFormatting sqref="D110">
    <cfRule type="cellIs" dxfId="8" priority="32" operator="equal">
      <formula>"TRUE"</formula>
    </cfRule>
  </conditionalFormatting>
  <conditionalFormatting sqref="D103">
    <cfRule type="cellIs" dxfId="7" priority="33" operator="equal">
      <formula>"FALSE"</formula>
    </cfRule>
  </conditionalFormatting>
  <conditionalFormatting sqref="D103">
    <cfRule type="cellIs" dxfId="6" priority="34" operator="equal">
      <formula>"TRUE"</formula>
    </cfRule>
  </conditionalFormatting>
  <conditionalFormatting sqref="D102:D109">
    <cfRule type="cellIs" dxfId="5" priority="35" operator="equal">
      <formula>"FALSE"</formula>
    </cfRule>
  </conditionalFormatting>
  <conditionalFormatting sqref="D102:D109">
    <cfRule type="cellIs" dxfId="4" priority="36" operator="equal">
      <formula>"TRUE"</formula>
    </cfRule>
  </conditionalFormatting>
  <conditionalFormatting sqref="D112">
    <cfRule type="cellIs" dxfId="3" priority="37" operator="equal">
      <formula>"FALSE"</formula>
    </cfRule>
  </conditionalFormatting>
  <conditionalFormatting sqref="D112">
    <cfRule type="cellIs" dxfId="2" priority="38" operator="equal">
      <formula>"TRUE"</formula>
    </cfRule>
  </conditionalFormatting>
  <conditionalFormatting sqref="D111:D118">
    <cfRule type="cellIs" dxfId="1" priority="39" operator="equal">
      <formula>"FALSE"</formula>
    </cfRule>
  </conditionalFormatting>
  <conditionalFormatting sqref="D111:D118">
    <cfRule type="cellIs" dxfId="0" priority="40" operator="equal">
      <formula>"TRUE"</formula>
    </cfRule>
  </conditionalFormatting>
  <pageMargins left="0.7" right="0.7" top="0.75" bottom="0.75" header="0" footer="0"/>
  <pageSetup orientation="landscape"/>
  <headerFooter>
    <oddFooter>&amp;R_x000D_#000000 Classificação: Uso Restrito_x000D_&amp;1#&amp;"Calibri"&amp;10&amp;K000000 Classificação: Público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fc08215c-4023-4380-ab7f-ecf814a7a23b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296AA2EF203A42A89458C31311A67A" ma:contentTypeVersion="16" ma:contentTypeDescription="Crie um novo documento." ma:contentTypeScope="" ma:versionID="c97bc1fd31e3448676cfe6eb92120e5a">
  <xsd:schema xmlns:xsd="http://www.w3.org/2001/XMLSchema" xmlns:xs="http://www.w3.org/2001/XMLSchema" xmlns:p="http://schemas.microsoft.com/office/2006/metadata/properties" xmlns:ns1="http://schemas.microsoft.com/sharepoint/v3" xmlns:ns2="fc08215c-4023-4380-ab7f-ecf814a7a23b" xmlns:ns3="47f1aa95-8fa2-4485-bba3-04098ab280d4" targetNamespace="http://schemas.microsoft.com/office/2006/metadata/properties" ma:root="true" ma:fieldsID="e1f4c8b8d99f790c62d2ec53a865314f" ns1:_="" ns2:_="" ns3:_="">
    <xsd:import namespace="http://schemas.microsoft.com/sharepoint/v3"/>
    <xsd:import namespace="fc08215c-4023-4380-ab7f-ecf814a7a23b"/>
    <xsd:import namespace="47f1aa95-8fa2-4485-bba3-04098ab280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8215c-4023-4380-ab7f-ecf814a7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8ba655b3-91bc-415c-bde2-f58ae48cbc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1aa95-8fa2-4485-bba3-04098ab280d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72891C-4E0D-4C0A-AFFF-D8EF0877B1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c08215c-4023-4380-ab7f-ecf814a7a23b"/>
  </ds:schemaRefs>
</ds:datastoreItem>
</file>

<file path=customXml/itemProps2.xml><?xml version="1.0" encoding="utf-8"?>
<ds:datastoreItem xmlns:ds="http://schemas.openxmlformats.org/officeDocument/2006/customXml" ds:itemID="{130F31C2-7853-43A2-9C6C-7E79EEBCD1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AEF395-2604-4798-A1E2-99736215A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08215c-4023-4380-ab7f-ecf814a7a23b"/>
    <ds:schemaRef ds:uri="47f1aa95-8fa2-4485-bba3-04098ab280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158201a-9c91-4077-8c8c-35afb0b2b6e2}" enabled="1" method="Privileged" siteId="{97ce2340-9c1d-45b1-a835-7ea811b6fe9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Formulário Ligação Nova Urbana</vt:lpstr>
      <vt:lpstr>Anexo I - Conversão de Potência</vt:lpstr>
      <vt:lpstr>Data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Henrique</cp:lastModifiedBy>
  <cp:lastPrinted>2022-08-09T20:56:48Z</cp:lastPrinted>
  <dcterms:created xsi:type="dcterms:W3CDTF">2021-06-15T11:17:06Z</dcterms:created>
  <dcterms:modified xsi:type="dcterms:W3CDTF">2023-03-14T13:43:29Z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0x01010062296AA2EF203A42A89458C31311A67A</vt:lpwstr>
  </property>
</Properties>
</file>