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8_{738102CB-62B6-4785-872E-735A4B56872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Foglio1" sheetId="6" r:id="rId1"/>
    <sheet name="Foglio2" sheetId="7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7" l="1"/>
  <c r="AR30" i="7"/>
  <c r="AN30" i="7"/>
  <c r="P30" i="7"/>
  <c r="K30" i="7"/>
  <c r="H30" i="7"/>
  <c r="D30" i="7"/>
  <c r="AR29" i="7"/>
  <c r="AN29" i="7"/>
  <c r="AD29" i="7"/>
  <c r="V29" i="7"/>
  <c r="P29" i="7"/>
  <c r="K29" i="7"/>
  <c r="H29" i="7"/>
  <c r="D29" i="7"/>
  <c r="AR28" i="7"/>
  <c r="AN28" i="7"/>
  <c r="AD28" i="7"/>
  <c r="V28" i="7"/>
  <c r="P28" i="7"/>
  <c r="K28" i="7"/>
  <c r="H28" i="7"/>
  <c r="D28" i="7"/>
  <c r="A28" i="7"/>
  <c r="AR27" i="7"/>
  <c r="AN27" i="7"/>
  <c r="AD27" i="7"/>
  <c r="V27" i="7"/>
  <c r="P27" i="7"/>
  <c r="K27" i="7"/>
  <c r="H27" i="7"/>
  <c r="D27" i="7"/>
  <c r="A27" i="7"/>
  <c r="AR26" i="7"/>
  <c r="AN26" i="7"/>
  <c r="AD26" i="7"/>
  <c r="V26" i="7"/>
  <c r="P26" i="7"/>
  <c r="K26" i="7"/>
  <c r="H26" i="7"/>
  <c r="D26" i="7"/>
  <c r="A26" i="7"/>
  <c r="AR25" i="7"/>
  <c r="AN25" i="7"/>
  <c r="AD25" i="7"/>
  <c r="V25" i="7"/>
  <c r="P25" i="7"/>
  <c r="K25" i="7"/>
  <c r="H25" i="7"/>
  <c r="D25" i="7"/>
  <c r="A25" i="7"/>
  <c r="AR24" i="7"/>
  <c r="AN24" i="7"/>
  <c r="AD24" i="7"/>
  <c r="V24" i="7"/>
  <c r="P24" i="7"/>
  <c r="K24" i="7"/>
  <c r="D24" i="7"/>
  <c r="A24" i="7"/>
  <c r="AR23" i="7"/>
  <c r="AN23" i="7"/>
  <c r="AD23" i="7"/>
  <c r="V23" i="7"/>
  <c r="P23" i="7"/>
  <c r="K23" i="7"/>
  <c r="D23" i="7"/>
  <c r="A23" i="7"/>
  <c r="AR22" i="7"/>
  <c r="AN22" i="7"/>
  <c r="AD22" i="7"/>
  <c r="V22" i="7"/>
  <c r="P22" i="7"/>
  <c r="K22" i="7"/>
  <c r="D22" i="7"/>
  <c r="A22" i="7"/>
  <c r="AR21" i="7"/>
  <c r="AN21" i="7"/>
  <c r="AD21" i="7"/>
  <c r="V21" i="7"/>
  <c r="P21" i="7"/>
  <c r="K21" i="7"/>
  <c r="D21" i="7"/>
  <c r="A21" i="7"/>
  <c r="AR20" i="7"/>
  <c r="AN20" i="7"/>
  <c r="AD20" i="7"/>
  <c r="V20" i="7"/>
  <c r="P20" i="7"/>
  <c r="K20" i="7"/>
  <c r="D20" i="7"/>
  <c r="A20" i="7"/>
  <c r="AR19" i="7"/>
  <c r="AN19" i="7"/>
  <c r="AD19" i="7"/>
  <c r="V19" i="7"/>
  <c r="P19" i="7"/>
  <c r="K19" i="7"/>
  <c r="D19" i="7"/>
  <c r="A19" i="7"/>
  <c r="AN4" i="7" s="1"/>
  <c r="AR18" i="7"/>
  <c r="AN18" i="7"/>
  <c r="AD18" i="7"/>
  <c r="V18" i="7"/>
  <c r="P18" i="7"/>
  <c r="K18" i="7"/>
  <c r="D18" i="7"/>
  <c r="A18" i="7"/>
  <c r="AR17" i="7"/>
  <c r="AN17" i="7"/>
  <c r="AD17" i="7"/>
  <c r="V17" i="7"/>
  <c r="P17" i="7"/>
  <c r="K17" i="7"/>
  <c r="D17" i="7"/>
  <c r="A17" i="7"/>
  <c r="AR16" i="7"/>
  <c r="AN16" i="7"/>
  <c r="AD16" i="7"/>
  <c r="V16" i="7"/>
  <c r="P16" i="7"/>
  <c r="K16" i="7"/>
  <c r="D16" i="7"/>
  <c r="A16" i="7"/>
  <c r="AD4" i="7" s="1"/>
  <c r="AR15" i="7"/>
  <c r="AN15" i="7"/>
  <c r="AD15" i="7"/>
  <c r="V15" i="7"/>
  <c r="P15" i="7"/>
  <c r="K15" i="7"/>
  <c r="A15" i="7"/>
  <c r="AR14" i="7"/>
  <c r="AN14" i="7"/>
  <c r="AD14" i="7"/>
  <c r="V14" i="7"/>
  <c r="P14" i="7"/>
  <c r="K14" i="7"/>
  <c r="A14" i="7"/>
  <c r="AI4" i="7" s="1"/>
  <c r="AD13" i="7"/>
  <c r="AV11" i="7"/>
  <c r="AR11" i="7"/>
  <c r="AI11" i="7"/>
  <c r="AA11" i="7"/>
  <c r="D5" i="7"/>
  <c r="D4" i="7" s="1"/>
  <c r="C5" i="7"/>
  <c r="AF4" i="7"/>
  <c r="AE4" i="7"/>
  <c r="X4" i="7"/>
  <c r="W4" i="7"/>
  <c r="Q4" i="7"/>
  <c r="M4" i="7"/>
  <c r="L4" i="7"/>
  <c r="E4" i="7"/>
  <c r="BG3" i="7"/>
  <c r="C14" i="6"/>
  <c r="B14" i="6"/>
  <c r="B13" i="6"/>
  <c r="AR4" i="7" l="1"/>
  <c r="P4" i="7"/>
  <c r="A1" i="7"/>
  <c r="AA4" i="7"/>
  <c r="AM4" i="7"/>
  <c r="AC4" i="7"/>
  <c r="U4" i="7"/>
  <c r="K4" i="7"/>
  <c r="V4" i="7"/>
  <c r="H4" i="7"/>
  <c r="BH3" i="7" l="1"/>
  <c r="BI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C1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Rebase e mi mancano 25 Static da aggiungere alla pool</t>
        </r>
      </text>
    </comment>
  </commentList>
</comments>
</file>

<file path=xl/sharedStrings.xml><?xml version="1.0" encoding="utf-8"?>
<sst xmlns="http://schemas.openxmlformats.org/spreadsheetml/2006/main" count="124" uniqueCount="81">
  <si>
    <t>TOTAL</t>
  </si>
  <si>
    <t>BSC</t>
  </si>
  <si>
    <t>BEEFY STATIC</t>
  </si>
  <si>
    <t>BEEFY OASIS</t>
  </si>
  <si>
    <t>KALMAR</t>
  </si>
  <si>
    <t>FANTOM</t>
  </si>
  <si>
    <t>BEEFY TOMB</t>
  </si>
  <si>
    <t>AVAX</t>
  </si>
  <si>
    <t>IMP wMEMO</t>
  </si>
  <si>
    <t>IMP MIM</t>
  </si>
  <si>
    <t>BOOFINANCE LP</t>
  </si>
  <si>
    <t>BOOFI STAKED</t>
  </si>
  <si>
    <t>BEEFY USTUSDC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</si>
  <si>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</si>
  <si>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</si>
  <si>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</si>
  <si>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</si>
  <si>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</si>
  <si>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</si>
  <si>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</si>
  <si>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</si>
  <si>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</si>
  <si>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</si>
  <si>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23/01/2022</t>
  </si>
  <si>
    <t>170 +140 Pulse</t>
  </si>
  <si>
    <t>24/01/2022</t>
  </si>
  <si>
    <t>31/01/2022</t>
  </si>
  <si>
    <t>02/02/2022</t>
  </si>
  <si>
    <t>03/02/2022</t>
  </si>
  <si>
    <t>04/02/2022</t>
  </si>
  <si>
    <t>05/02/2022</t>
  </si>
  <si>
    <t>11/02/2022</t>
  </si>
  <si>
    <t>VAULT</t>
  </si>
  <si>
    <t>STATIC BUSD</t>
  </si>
  <si>
    <t>UST USDC</t>
  </si>
  <si>
    <t>OASIS BNB</t>
  </si>
  <si>
    <t>OASIS bassa MKT CAP</t>
  </si>
  <si>
    <t>infatti è volato via</t>
  </si>
  <si>
    <t>TOMB FTM</t>
  </si>
  <si>
    <t>LEV YIELD FARM</t>
  </si>
  <si>
    <t>MIM STATIK</t>
  </si>
  <si>
    <t>wMEMO STATIK</t>
  </si>
  <si>
    <t>FARM</t>
  </si>
  <si>
    <t>BOOFI WAVAX</t>
  </si>
  <si>
    <t>Boofi bassa MKT CAP</t>
  </si>
  <si>
    <t>STAKING</t>
  </si>
  <si>
    <t>MEMO</t>
  </si>
  <si>
    <t>wMEMO</t>
  </si>
  <si>
    <t>2% al giorno</t>
  </si>
  <si>
    <t>IN</t>
  </si>
  <si>
    <t>ELGLD</t>
  </si>
  <si>
    <t>Beefy</t>
  </si>
  <si>
    <t>Impermax</t>
  </si>
  <si>
    <t>IMX</t>
  </si>
  <si>
    <t>BooFinance</t>
  </si>
  <si>
    <t>BOOFI</t>
  </si>
  <si>
    <t>Wonderland</t>
  </si>
  <si>
    <t>TOT</t>
  </si>
  <si>
    <t>PROFIT LOSS</t>
  </si>
  <si>
    <t>Amount</t>
  </si>
  <si>
    <t>Value $</t>
  </si>
  <si>
    <t>APR</t>
  </si>
  <si>
    <t>APY</t>
  </si>
  <si>
    <t>Debt Ratio</t>
  </si>
  <si>
    <t>Rewards</t>
  </si>
  <si>
    <t>Current Index</t>
  </si>
  <si>
    <t>DELTA</t>
  </si>
  <si>
    <t>INITIAL</t>
  </si>
  <si>
    <t>dovrebbero essere circa i 500 del bonifico FTX + i 200 di BNB</t>
  </si>
  <si>
    <t>circa perchè mancano quelli passati da Binance (OASIS? INVICTUS? ELROND?)</t>
  </si>
  <si>
    <t>17/11/2021</t>
  </si>
  <si>
    <t>10.3 x</t>
  </si>
  <si>
    <t>25/11/2021</t>
  </si>
  <si>
    <t>9/01/2022</t>
  </si>
  <si>
    <t>Liq Price</t>
  </si>
  <si>
    <t>1301/2022</t>
  </si>
  <si>
    <t>0.7381 - 1.371</t>
  </si>
  <si>
    <t>55272 - 173464</t>
  </si>
  <si>
    <t>LIQUIDATION</t>
  </si>
  <si>
    <t>20/01/2022</t>
  </si>
  <si>
    <t>30433 - 111852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</si>
</sst>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#,##0.0000"/>
    <numFmt numFmtId="166" formatCode="m/d/yyyy"/>
  </numFmts>
  <fonts count="7" x14ac:knownFonts="1">
    <font>
      <sz val="11"/>
      <color theme="1"/>
      <name val="Arial"/>
      <family val="2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Arial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1C232"/>
        <bgColor rgb="FFF1C23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1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49" fontId="1" fillId="0" borderId="1" xfId="0" applyNumberFormat="1" applyFont="1" applyBorder="1"/>
    <xf numFmtId="14" fontId="4" fillId="0" borderId="0" xfId="0" applyNumberFormat="1" applyFont="1"/>
    <xf numFmtId="14" fontId="0" fillId="0" borderId="0" xfId="0" applyNumberFormat="1"/>
    <xf numFmtId="14" fontId="4" fillId="0" borderId="0" xfId="0" applyNumberFormat="1" applyFont="1" applyAlignment="1">
      <alignment horizontal="left"/>
    </xf>
    <xf numFmtId="44" fontId="4" fillId="0" borderId="0" xfId="0" applyNumberFormat="1" applyFont="1"/>
    <xf numFmtId="14" fontId="1" fillId="0" borderId="0" xfId="0" applyNumberFormat="1" applyFont="1" applyAlignment="1">
      <alignment horizontal="left"/>
    </xf>
    <xf numFmtId="0" fontId="2" fillId="0" borderId="0" xfId="0" applyFont="1"/>
    <xf numFmtId="44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4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44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/>
    <xf numFmtId="166" fontId="2" fillId="0" borderId="0" xfId="0" applyNumberFormat="1" applyFont="1"/>
    <xf numFmtId="0" fontId="3" fillId="3" borderId="0" xfId="0" applyFont="1" applyFill="1"/>
    <xf numFmtId="44" fontId="3" fillId="3" borderId="0" xfId="0" applyNumberFormat="1" applyFont="1" applyFill="1"/>
    <xf numFmtId="4" fontId="3" fillId="0" borderId="0" xfId="0" applyNumberFormat="1" applyFont="1" applyAlignment="1">
      <alignment horizontal="right"/>
    </xf>
    <xf numFmtId="44" fontId="3" fillId="0" borderId="0" xfId="0" applyNumberFormat="1" applyFont="1" applyAlignment="1">
      <alignment horizontal="right"/>
    </xf>
    <xf numFmtId="4" fontId="4" fillId="0" borderId="0" xfId="0" applyNumberFormat="1" applyFont="1"/>
  </cellXfs>
  <cellStyles count="1">
    <cellStyle name="Normale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zoomScaleNormal="100" workbookViewId="0">
      <selection activeCell="A25" sqref="A25"/>
    </sheetView>
  </sheetViews>
  <sheetFormatPr defaultRowHeight="13.15" customHeight="1" x14ac:dyDescent="0.2"/>
  <cols>
    <col min="1" max="1" width="10.75" customWidth="1"/>
    <col min="3" max="3" width="13.75" customWidth="1"/>
    <col min="4" max="4" width="14.125" customWidth="1"/>
    <col min="5" max="5" width="13.25" customWidth="1"/>
    <col min="6" max="7" width="12" customWidth="1"/>
    <col min="8" max="8" width="12.875" customWidth="1"/>
    <col min="10" max="11" width="12.25" customWidth="1"/>
    <col min="12" max="12" width="16.25" customWidth="1"/>
    <col min="13" max="13" width="14.875" customWidth="1"/>
    <col min="14" max="14" width="16.625" customWidth="1"/>
  </cols>
  <sheetData>
    <row r="1" spans="1:14" ht="13.15" customHeight="1" x14ac:dyDescent="0.2">
      <c r="A1" s="1"/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ht="13.15" customHeight="1" x14ac:dyDescent="0.2">
      <c r="A2" s="1" t="s">
        <v>13</v>
      </c>
      <c r="B2" s="4">
        <v>699.53657262292882</v>
      </c>
      <c r="C2" s="5"/>
      <c r="D2" s="4"/>
      <c r="E2" s="4"/>
      <c r="F2" s="4"/>
      <c r="G2" s="5"/>
      <c r="H2" s="4"/>
      <c r="I2" s="5"/>
      <c r="J2" s="4"/>
      <c r="K2" s="4"/>
      <c r="L2" s="4"/>
      <c r="M2" s="4"/>
      <c r="N2" s="4"/>
    </row>
    <row r="3" spans="1:14" ht="13.15" customHeight="1" x14ac:dyDescent="0.2">
      <c r="A3" s="1" t="s">
        <v>14</v>
      </c>
      <c r="B3" s="4">
        <v>666.97961987278063</v>
      </c>
      <c r="C3" s="5"/>
      <c r="D3" s="4"/>
      <c r="E3" s="4"/>
      <c r="F3" s="4"/>
      <c r="G3" s="5"/>
      <c r="H3" s="4"/>
      <c r="I3" s="5"/>
      <c r="J3" s="4"/>
      <c r="K3" s="4"/>
      <c r="L3" s="4"/>
      <c r="M3" s="4"/>
      <c r="N3" s="4"/>
    </row>
    <row r="4" spans="1:14" ht="13.15" customHeight="1" x14ac:dyDescent="0.2">
      <c r="A4" s="1" t="s">
        <v>15</v>
      </c>
      <c r="B4" s="4">
        <v>721.09335518523369</v>
      </c>
      <c r="C4" s="5"/>
      <c r="D4" s="4"/>
      <c r="E4" s="4"/>
      <c r="F4" s="4"/>
      <c r="G4" s="5"/>
      <c r="H4" s="4"/>
      <c r="I4" s="5"/>
      <c r="J4" s="4"/>
      <c r="K4" s="4"/>
      <c r="L4" s="4"/>
      <c r="M4" s="4"/>
      <c r="N4" s="4"/>
    </row>
    <row r="5" spans="1:14" ht="13.15" customHeight="1" x14ac:dyDescent="0.2">
      <c r="A5" s="1" t="s">
        <v>16</v>
      </c>
      <c r="B5" s="4">
        <v>731.47725373971593</v>
      </c>
      <c r="C5" s="5"/>
      <c r="D5" s="4"/>
      <c r="E5" s="4"/>
      <c r="F5" s="4"/>
      <c r="G5" s="5"/>
      <c r="H5" s="4"/>
      <c r="I5" s="5"/>
      <c r="J5" s="4"/>
      <c r="K5" s="4"/>
      <c r="L5" s="4"/>
      <c r="M5" s="4"/>
      <c r="N5" s="4"/>
    </row>
    <row r="6" spans="1:14" ht="13.15" customHeight="1" x14ac:dyDescent="0.2">
      <c r="A6" s="6" t="s">
        <v>17</v>
      </c>
      <c r="B6" s="4">
        <v>807.52591752321882</v>
      </c>
      <c r="C6" s="5"/>
      <c r="D6" s="4"/>
      <c r="E6" s="4"/>
      <c r="F6" s="4"/>
      <c r="G6" s="5"/>
      <c r="H6" s="4"/>
      <c r="I6" s="5"/>
      <c r="J6" s="4"/>
      <c r="K6" s="4"/>
      <c r="L6" s="4"/>
      <c r="M6" s="4"/>
      <c r="N6" s="4"/>
    </row>
    <row r="7" spans="1:14" ht="13.15" customHeight="1" x14ac:dyDescent="0.2">
      <c r="A7" s="6" t="s">
        <v>18</v>
      </c>
      <c r="B7" s="4">
        <v>827.02110814498769</v>
      </c>
      <c r="C7" s="5"/>
      <c r="D7" s="4"/>
      <c r="E7" s="4"/>
      <c r="F7" s="4"/>
      <c r="G7" s="5"/>
      <c r="H7" s="4"/>
      <c r="I7" s="5"/>
      <c r="J7" s="4"/>
      <c r="K7" s="4"/>
      <c r="L7" s="4"/>
      <c r="M7" s="4"/>
      <c r="N7" s="4"/>
    </row>
    <row r="8" spans="1:14" ht="13.15" customHeight="1" x14ac:dyDescent="0.2">
      <c r="A8" s="6" t="s">
        <v>19</v>
      </c>
      <c r="B8" s="4">
        <v>832.52058217003173</v>
      </c>
      <c r="C8" s="5"/>
      <c r="D8" s="4"/>
      <c r="E8" s="4"/>
      <c r="F8" s="4"/>
      <c r="G8" s="5"/>
      <c r="H8" s="4"/>
      <c r="I8" s="5"/>
      <c r="J8" s="4"/>
      <c r="K8" s="4"/>
      <c r="L8" s="4"/>
      <c r="M8" s="4"/>
      <c r="N8" s="4"/>
    </row>
    <row r="9" spans="1:14" ht="13.15" customHeight="1" x14ac:dyDescent="0.2">
      <c r="A9" s="6" t="s">
        <v>20</v>
      </c>
      <c r="B9" s="4">
        <v>838.45508149419675</v>
      </c>
      <c r="C9" s="5"/>
      <c r="D9" s="4"/>
      <c r="E9" s="4"/>
      <c r="F9" s="4"/>
      <c r="G9" s="5"/>
      <c r="H9" s="4"/>
      <c r="I9" s="5"/>
      <c r="J9" s="4"/>
      <c r="K9" s="4"/>
      <c r="L9" s="4"/>
      <c r="M9" s="4"/>
      <c r="N9" s="4"/>
    </row>
    <row r="10" spans="1:14" ht="13.15" customHeight="1" x14ac:dyDescent="0.2">
      <c r="A10" s="6" t="s">
        <v>21</v>
      </c>
      <c r="B10" s="4">
        <v>791.946241035507</v>
      </c>
      <c r="C10" s="5">
        <v>276.08233723577371</v>
      </c>
      <c r="D10" s="4">
        <v>209.25657670596473</v>
      </c>
      <c r="E10" s="4">
        <v>37.68738444469038</v>
      </c>
      <c r="F10" s="4">
        <v>0.27817745852655384</v>
      </c>
      <c r="G10" s="5">
        <v>133.82247541795269</v>
      </c>
      <c r="H10" s="4">
        <v>119.85108814060212</v>
      </c>
      <c r="I10" s="5">
        <v>382.04142838178058</v>
      </c>
      <c r="J10" s="4">
        <v>209.69422601651218</v>
      </c>
      <c r="K10" s="4">
        <v>107.96930858973997</v>
      </c>
      <c r="L10" s="4">
        <v>50.991918603776185</v>
      </c>
      <c r="M10" s="4">
        <v>5.6810464332067481</v>
      </c>
      <c r="N10" s="4"/>
    </row>
    <row r="11" spans="1:14" ht="13.15" customHeight="1" x14ac:dyDescent="0.2">
      <c r="A11" s="6" t="s">
        <v>21</v>
      </c>
      <c r="B11" s="4">
        <v>746.65254782593297</v>
      </c>
      <c r="C11" s="5">
        <v>329.8641436160807</v>
      </c>
      <c r="D11" s="4">
        <v>209.25096027157497</v>
      </c>
      <c r="E11" s="4">
        <v>36.168088583617063</v>
      </c>
      <c r="F11" s="4">
        <v>0.2677963506366271</v>
      </c>
      <c r="G11" s="5">
        <v>126.15725907489737</v>
      </c>
      <c r="H11" s="4">
        <v>113.09524302709889</v>
      </c>
      <c r="I11" s="5">
        <v>290.63114513495498</v>
      </c>
      <c r="J11" s="4">
        <v>123.77580373937963</v>
      </c>
      <c r="K11" s="4">
        <v>108.34844721201443</v>
      </c>
      <c r="L11" s="4">
        <v>46.716493559759108</v>
      </c>
      <c r="M11" s="4">
        <v>4.8670618147338853</v>
      </c>
      <c r="N11" s="4"/>
    </row>
    <row r="12" spans="1:14" ht="13.15" customHeight="1" x14ac:dyDescent="0.2">
      <c r="A12" s="6" t="s">
        <v>22</v>
      </c>
      <c r="B12" s="4">
        <v>709.73528087686645</v>
      </c>
      <c r="C12" s="5">
        <v>324.20935306285293</v>
      </c>
      <c r="D12" s="4">
        <v>267.57990442578125</v>
      </c>
      <c r="E12" s="4">
        <v>34.758873344597575</v>
      </c>
      <c r="F12" s="4">
        <v>0.27219648209159975</v>
      </c>
      <c r="G12" s="5">
        <v>115.67237316079402</v>
      </c>
      <c r="H12" s="4">
        <v>103.33736608774635</v>
      </c>
      <c r="I12" s="5">
        <v>269.85355465321948</v>
      </c>
      <c r="J12" s="4">
        <v>110.7688028729296</v>
      </c>
      <c r="K12" s="4">
        <v>108.92931572619625</v>
      </c>
      <c r="L12" s="4">
        <v>40.059224190112637</v>
      </c>
      <c r="M12" s="4">
        <v>3.7174674713985758</v>
      </c>
      <c r="N12" s="4"/>
    </row>
    <row r="13" spans="1:14" ht="13.15" customHeight="1" x14ac:dyDescent="0.2">
      <c r="A13" s="6" t="s">
        <v>23</v>
      </c>
      <c r="B13" s="4">
        <f>512 + 140</f>
        <v>652</v>
      </c>
      <c r="C13" s="5" t="s">
        <v>24</v>
      </c>
      <c r="D13" s="4"/>
      <c r="E13" s="4">
        <v>26</v>
      </c>
      <c r="F13" s="4">
        <v>0</v>
      </c>
      <c r="G13" s="5">
        <v>91</v>
      </c>
      <c r="H13" s="4">
        <v>82</v>
      </c>
      <c r="I13" s="5">
        <v>250</v>
      </c>
      <c r="J13" s="4">
        <v>97</v>
      </c>
      <c r="K13" s="4">
        <v>108</v>
      </c>
      <c r="L13" s="4">
        <v>38</v>
      </c>
      <c r="M13" s="4">
        <v>4</v>
      </c>
      <c r="N13" s="4"/>
    </row>
    <row r="14" spans="1:14" ht="13.15" customHeight="1" x14ac:dyDescent="0.2">
      <c r="A14" s="6" t="s">
        <v>25</v>
      </c>
      <c r="B14" s="4">
        <f>512 + 140</f>
        <v>652</v>
      </c>
      <c r="C14" s="5">
        <f>SUM(D14:E14)+25</f>
        <v>305</v>
      </c>
      <c r="D14" s="4">
        <v>254</v>
      </c>
      <c r="E14" s="4">
        <v>26</v>
      </c>
      <c r="F14" s="4">
        <v>0</v>
      </c>
      <c r="G14" s="5">
        <v>91</v>
      </c>
      <c r="H14" s="4">
        <v>82</v>
      </c>
      <c r="I14" s="5">
        <v>250</v>
      </c>
      <c r="J14" s="4">
        <v>97</v>
      </c>
      <c r="K14" s="4">
        <v>108</v>
      </c>
      <c r="L14" s="4">
        <v>38</v>
      </c>
      <c r="M14" s="4">
        <v>8</v>
      </c>
      <c r="N14" s="4"/>
    </row>
    <row r="15" spans="1:14" ht="13.15" customHeight="1" x14ac:dyDescent="0.2">
      <c r="A15" s="6" t="s">
        <v>26</v>
      </c>
      <c r="B15" s="4">
        <v>688.2668506370461</v>
      </c>
      <c r="C15" s="5">
        <v>277.61315136381938</v>
      </c>
      <c r="D15" s="4">
        <v>220.53629249849439</v>
      </c>
      <c r="E15" s="4">
        <v>27.491974045061639</v>
      </c>
      <c r="F15" s="4">
        <v>0.25427549347010397</v>
      </c>
      <c r="G15" s="5">
        <v>84.018293264285859</v>
      </c>
      <c r="H15" s="4">
        <v>75.549528608189661</v>
      </c>
      <c r="I15" s="5">
        <v>326.63540600894089</v>
      </c>
      <c r="J15" s="4">
        <v>8.7986172888281322E-5</v>
      </c>
      <c r="K15" s="4">
        <v>2.6645947243580271E-13</v>
      </c>
      <c r="L15" s="4">
        <v>44.895590074750366</v>
      </c>
      <c r="M15" s="4">
        <v>10.740405681022587</v>
      </c>
      <c r="N15" s="4"/>
    </row>
    <row r="16" spans="1:14" ht="13.15" customHeight="1" x14ac:dyDescent="0.2">
      <c r="A16" s="6" t="s">
        <v>27</v>
      </c>
      <c r="B16" s="4">
        <v>680.37442802051748</v>
      </c>
      <c r="C16" s="5">
        <v>257.14492819974362</v>
      </c>
      <c r="D16" s="4">
        <v>203.76150995895131</v>
      </c>
      <c r="E16" s="4">
        <v>28.251388164586928</v>
      </c>
      <c r="F16" s="4">
        <v>0.24594988125979786</v>
      </c>
      <c r="G16" s="5">
        <v>89.323968858886602</v>
      </c>
      <c r="H16" s="4">
        <v>80.290942344308974</v>
      </c>
      <c r="I16" s="5">
        <v>333.90553096188728</v>
      </c>
      <c r="J16" s="4">
        <v>9.0494155215753991E-5</v>
      </c>
      <c r="K16" s="4">
        <v>2.7754089024281717E-13</v>
      </c>
      <c r="L16" s="4">
        <v>49.630359408411792</v>
      </c>
      <c r="M16" s="4">
        <v>11.68009536705989</v>
      </c>
      <c r="N16" s="4"/>
    </row>
    <row r="17" spans="1:14" ht="13.15" customHeight="1" x14ac:dyDescent="0.2">
      <c r="A17" s="6" t="s">
        <v>28</v>
      </c>
      <c r="B17" s="4">
        <v>638.55202415951578</v>
      </c>
      <c r="C17" s="5">
        <v>230.89169346784274</v>
      </c>
      <c r="D17" s="4">
        <v>180.69548959971621</v>
      </c>
      <c r="E17" s="4">
        <v>27.106533132831892</v>
      </c>
      <c r="F17" s="4">
        <v>0.24416808559656525</v>
      </c>
      <c r="G17" s="5">
        <v>82.021362139132904</v>
      </c>
      <c r="H17" s="4">
        <v>73.668081659605207</v>
      </c>
      <c r="I17" s="5">
        <v>325.63896855254012</v>
      </c>
      <c r="J17" s="4">
        <v>9.1021669652247209E-5</v>
      </c>
      <c r="K17" s="4">
        <v>2.862004805853101E-13</v>
      </c>
      <c r="L17" s="4">
        <v>44.428475236473538</v>
      </c>
      <c r="M17" s="4">
        <v>10.022677016147213</v>
      </c>
      <c r="N17" s="4"/>
    </row>
    <row r="18" spans="1:14" ht="13.15" customHeight="1" x14ac:dyDescent="0.2">
      <c r="A18" s="6" t="s">
        <v>29</v>
      </c>
      <c r="B18" s="4">
        <v>638.07631847269693</v>
      </c>
      <c r="C18" s="5">
        <v>224.69263065124835</v>
      </c>
      <c r="D18" s="4">
        <v>173.36482546336327</v>
      </c>
      <c r="E18" s="4">
        <v>28.054047687934073</v>
      </c>
      <c r="F18" s="4">
        <v>0.24447066317040247</v>
      </c>
      <c r="G18" s="5">
        <v>86.278029844406547</v>
      </c>
      <c r="H18" s="4">
        <v>77.494771699826941</v>
      </c>
      <c r="I18" s="5">
        <v>327.10565797704203</v>
      </c>
      <c r="J18" s="4">
        <v>9.2974649704172252E-5</v>
      </c>
      <c r="K18" s="4">
        <v>2.809198265871086E-13</v>
      </c>
      <c r="L18" s="4">
        <v>45.092278489616859</v>
      </c>
      <c r="M18" s="4">
        <v>9.8998196614978884</v>
      </c>
      <c r="N18" s="4"/>
    </row>
    <row r="19" spans="1:14" ht="13.15" customHeight="1" x14ac:dyDescent="0.2">
      <c r="A19" s="6" t="s">
        <v>30</v>
      </c>
      <c r="B19" s="4">
        <v>690.09458459832138</v>
      </c>
      <c r="C19" s="5">
        <v>260.10156234639453</v>
      </c>
      <c r="D19" s="4">
        <v>200.02012026839623</v>
      </c>
      <c r="E19" s="4">
        <v>32.547501591620318</v>
      </c>
      <c r="F19" s="4">
        <v>0.24608823795522897</v>
      </c>
      <c r="G19" s="5">
        <v>95.699078841052227</v>
      </c>
      <c r="H19" s="4">
        <v>86.248310560091269</v>
      </c>
      <c r="I19" s="5">
        <v>334.29394341087459</v>
      </c>
      <c r="J19" s="4">
        <v>9.3510246406005928E-5</v>
      </c>
      <c r="K19" s="4">
        <v>2.7364534256943322E-13</v>
      </c>
      <c r="L19" s="4">
        <v>50.264470896339787</v>
      </c>
      <c r="M19" s="4">
        <v>10.694565434798344</v>
      </c>
      <c r="N19" s="4"/>
    </row>
    <row r="20" spans="1:14" ht="13.15" customHeight="1" x14ac:dyDescent="0.2">
      <c r="A20" s="6" t="s">
        <v>31</v>
      </c>
      <c r="B20" s="4">
        <v>638</v>
      </c>
      <c r="C20" s="5">
        <v>229</v>
      </c>
      <c r="D20" s="4">
        <v>173</v>
      </c>
      <c r="E20" s="4">
        <v>31</v>
      </c>
      <c r="F20" s="4">
        <v>0</v>
      </c>
      <c r="G20" s="5">
        <v>97</v>
      </c>
      <c r="H20" s="4">
        <v>87</v>
      </c>
      <c r="I20" s="5">
        <v>312</v>
      </c>
      <c r="J20" s="4">
        <v>0</v>
      </c>
      <c r="K20" s="4">
        <v>0</v>
      </c>
      <c r="L20" s="4">
        <v>44</v>
      </c>
      <c r="M20" s="4">
        <v>7</v>
      </c>
      <c r="N20" s="4">
        <v>246</v>
      </c>
    </row>
    <row r="21" spans="1:14" ht="13.15" customHeight="1" x14ac:dyDescent="0.2">
      <c r="A21" s="7">
        <v>44603.959435902776</v>
      </c>
      <c r="B21">
        <v>633.66300013776163</v>
      </c>
      <c r="C21">
        <v>222.13844334633802</v>
      </c>
      <c r="D21">
        <v>169.23776839767137</v>
      </c>
      <c r="E21">
        <v>31.719211623249883</v>
      </c>
      <c r="F21">
        <v>0.26184841240579493</v>
      </c>
      <c r="G21">
        <v>94.324956736089064</v>
      </c>
      <c r="H21">
        <v>85.896779198778262</v>
      </c>
      <c r="I21">
        <v>317.19960005533449</v>
      </c>
      <c r="L21">
        <v>43.21771381256103</v>
      </c>
      <c r="M21">
        <v>6.8446686436344564</v>
      </c>
      <c r="N21">
        <v>246.44739437442655</v>
      </c>
    </row>
    <row r="22" spans="1:14" ht="13.15" customHeight="1" x14ac:dyDescent="0.2">
      <c r="A22" s="7">
        <v>44603.965493344906</v>
      </c>
      <c r="B22">
        <v>633.59320214961474</v>
      </c>
      <c r="C22">
        <v>222.1266095591694</v>
      </c>
      <c r="D22">
        <v>169.23776839767137</v>
      </c>
      <c r="E22">
        <v>31.719211623249883</v>
      </c>
      <c r="F22">
        <v>0.26184841240579493</v>
      </c>
      <c r="G22">
        <v>94.287779359906281</v>
      </c>
      <c r="H22">
        <v>85.896779198778262</v>
      </c>
      <c r="I22">
        <v>317.17881323053905</v>
      </c>
      <c r="L22">
        <v>43.21771381256103</v>
      </c>
      <c r="M22">
        <v>6.8446686436344564</v>
      </c>
      <c r="N22">
        <v>246.44739437442655</v>
      </c>
    </row>
    <row r="23" spans="1:14" ht="13.15" customHeight="1" x14ac:dyDescent="0.2">
      <c r="A23" s="7">
        <v>44604.940261377313</v>
      </c>
      <c r="B23">
        <v>602.54082247745555</v>
      </c>
      <c r="C23">
        <v>211.12469255290378</v>
      </c>
      <c r="D23">
        <v>160.25652346586361</v>
      </c>
      <c r="E23">
        <v>30.067229213337058</v>
      </c>
      <c r="F23">
        <v>0.26700997553737205</v>
      </c>
      <c r="G23">
        <v>85.749399484633201</v>
      </c>
      <c r="H23">
        <v>77.2666320966634</v>
      </c>
      <c r="I23">
        <v>305.66673043991852</v>
      </c>
      <c r="L23">
        <v>33.800560158301977</v>
      </c>
      <c r="M23">
        <v>4.7695031384103501</v>
      </c>
      <c r="N23">
        <v>246.24892578115174</v>
      </c>
    </row>
    <row r="24" spans="1:14" ht="13.15" customHeight="1" x14ac:dyDescent="0.2">
      <c r="A24" s="7">
        <v>44605.629927569447</v>
      </c>
      <c r="B24">
        <v>609.18987923785221</v>
      </c>
      <c r="C24">
        <v>215.86245329772493</v>
      </c>
      <c r="D24">
        <v>163.99237146490401</v>
      </c>
      <c r="E24">
        <v>30.362168034527372</v>
      </c>
      <c r="F24">
        <v>0.27652747006232992</v>
      </c>
      <c r="G24">
        <v>87.472058283220747</v>
      </c>
      <c r="H24">
        <v>78.879927791585075</v>
      </c>
      <c r="I24">
        <v>305.85536765690654</v>
      </c>
      <c r="L24">
        <v>34.211339954901447</v>
      </c>
      <c r="M24">
        <v>4.790638676709249</v>
      </c>
      <c r="N24">
        <v>245.98203840425455</v>
      </c>
    </row>
    <row r="25" spans="1:14" ht="13.15" customHeight="1" x14ac:dyDescent="0.2">
      <c r="A25" s="7">
        <v>44606.944312766209</v>
      </c>
      <c r="B25">
        <v>611.03625855608038</v>
      </c>
      <c r="C25">
        <v>220.9692532650634</v>
      </c>
      <c r="D25">
        <v>170.90857103954352</v>
      </c>
      <c r="E25">
        <v>28.547048468327226</v>
      </c>
      <c r="F25">
        <v>0.25915084711345149</v>
      </c>
      <c r="G25">
        <v>84.533877277934934</v>
      </c>
      <c r="H25">
        <v>76.157832548957899</v>
      </c>
      <c r="I25">
        <v>305.53312801308209</v>
      </c>
      <c r="L25">
        <v>33.434909901221211</v>
      </c>
      <c r="M25">
        <v>4.5639494192609558</v>
      </c>
      <c r="N25">
        <v>246.13130355758489</v>
      </c>
    </row>
    <row r="26" spans="1:14" ht="13.15" customHeight="1" x14ac:dyDescent="0.2">
      <c r="A26" s="7">
        <v>44608.385673032404</v>
      </c>
      <c r="B26">
        <v>633.53359502053286</v>
      </c>
      <c r="C26">
        <v>223.74751120070803</v>
      </c>
      <c r="D26">
        <v>170.50942548039941</v>
      </c>
      <c r="E26">
        <v>31.046426320317838</v>
      </c>
      <c r="F26">
        <v>0.30671939084466171</v>
      </c>
      <c r="G26">
        <v>94.161658872496218</v>
      </c>
      <c r="H26">
        <v>85.069547936129993</v>
      </c>
      <c r="I26">
        <v>315.62442494732869</v>
      </c>
      <c r="L26">
        <v>39.755225026359554</v>
      </c>
      <c r="M26">
        <v>5.3731650266587616</v>
      </c>
      <c r="N26">
        <v>247.37795710800407</v>
      </c>
    </row>
    <row r="27" spans="1:14" ht="13.15" customHeight="1" x14ac:dyDescent="0.2">
      <c r="A27" s="7">
        <v>44608.662379513888</v>
      </c>
      <c r="B27">
        <v>633.76427707249059</v>
      </c>
      <c r="C27">
        <v>223.38862723643297</v>
      </c>
      <c r="D27">
        <v>170.50942548039941</v>
      </c>
      <c r="E27">
        <v>31.046426320317838</v>
      </c>
      <c r="F27">
        <v>0.30671939084466171</v>
      </c>
      <c r="G27">
        <v>93.916288173655246</v>
      </c>
      <c r="H27">
        <v>85.069547936129993</v>
      </c>
      <c r="I27">
        <v>316.45936166240244</v>
      </c>
      <c r="L27">
        <v>39.755225026359554</v>
      </c>
      <c r="M27">
        <v>5.3731650266587616</v>
      </c>
      <c r="N27">
        <v>247.37795710800407</v>
      </c>
    </row>
    <row r="28" spans="1:14" ht="13.15" customHeight="1" x14ac:dyDescent="0.2">
      <c r="A28" s="8">
        <v>44627.870744143518</v>
      </c>
      <c r="B28">
        <v>530.8596630157848</v>
      </c>
      <c r="C28">
        <v>148.44154814147817</v>
      </c>
      <c r="E28">
        <v>24.106896033595248</v>
      </c>
      <c r="F28">
        <v>0.35999869122139422</v>
      </c>
      <c r="G28">
        <v>97.8460746642603</v>
      </c>
      <c r="H28">
        <v>53.104118372627397</v>
      </c>
      <c r="I28">
        <v>284.57204021004634</v>
      </c>
      <c r="L28">
        <v>20.432078843767346</v>
      </c>
      <c r="M28">
        <v>1.4633222177202497E-4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0"/>
  <sheetViews>
    <sheetView tabSelected="1" zoomScaleNormal="100" workbookViewId="0">
      <selection activeCell="AR29" sqref="AR29"/>
    </sheetView>
  </sheetViews>
  <sheetFormatPr defaultRowHeight="13.9" customHeight="1" x14ac:dyDescent="0.2"/>
  <cols>
    <col min="1" max="1" width="9.875" style="9" customWidth="1"/>
    <col min="4" max="4" width="8.75" style="10" customWidth="1"/>
    <col min="5" max="5" width="0" hidden="1" customWidth="1"/>
    <col min="6" max="9" width="10.125" customWidth="1"/>
    <col min="10" max="10" width="0" hidden="1" customWidth="1"/>
    <col min="11" max="14" width="0" style="10" hidden="1" customWidth="1"/>
    <col min="16" max="16" width="8.75" style="10" customWidth="1"/>
    <col min="17" max="17" width="0" hidden="1" customWidth="1"/>
    <col min="19" max="21" width="0" hidden="1" customWidth="1"/>
    <col min="22" max="22" width="11.125" style="10" hidden="1" customWidth="1"/>
    <col min="23" max="26" width="0" hidden="1" customWidth="1"/>
    <col min="27" max="38" width="0" style="10" hidden="1" customWidth="1"/>
    <col min="40" max="40" width="8.75" style="10" customWidth="1"/>
    <col min="42" max="42" width="0" hidden="1" customWidth="1"/>
    <col min="44" max="44" width="8.75" style="10" customWidth="1"/>
  </cols>
  <sheetData>
    <row r="1" spans="1:61" ht="14.25" x14ac:dyDescent="0.2">
      <c r="A1" s="11">
        <f ca="1">OFFSET(A7,0,COUNTA(A7:A27)-1)</f>
        <v>0</v>
      </c>
      <c r="B1" s="12" t="s">
        <v>32</v>
      </c>
      <c r="C1" s="12" t="s">
        <v>33</v>
      </c>
      <c r="D1" s="13"/>
      <c r="E1" s="12"/>
      <c r="F1" s="14"/>
      <c r="G1" s="12" t="s">
        <v>34</v>
      </c>
      <c r="H1" s="13"/>
      <c r="I1" s="14"/>
      <c r="J1" s="12" t="s">
        <v>35</v>
      </c>
      <c r="K1" s="13" t="s">
        <v>36</v>
      </c>
      <c r="L1" s="12" t="s">
        <v>37</v>
      </c>
      <c r="M1" s="12"/>
      <c r="N1" s="12"/>
      <c r="O1" s="12" t="s">
        <v>38</v>
      </c>
      <c r="P1" s="13"/>
      <c r="Q1" s="12"/>
      <c r="R1" s="12"/>
      <c r="S1" s="12" t="s">
        <v>39</v>
      </c>
      <c r="T1" s="12"/>
      <c r="U1" s="12" t="s">
        <v>40</v>
      </c>
      <c r="V1" s="13"/>
      <c r="W1" s="12"/>
      <c r="X1" s="12"/>
      <c r="Y1" s="12"/>
      <c r="Z1" s="15"/>
      <c r="AA1" s="16"/>
      <c r="AB1" s="12"/>
      <c r="AC1" s="12" t="s">
        <v>41</v>
      </c>
      <c r="AD1" s="13"/>
      <c r="AE1" s="14"/>
      <c r="AF1" s="12"/>
      <c r="AG1" s="12"/>
      <c r="AH1" s="15"/>
      <c r="AI1" s="16"/>
      <c r="AJ1" s="12"/>
      <c r="AK1" s="12" t="s">
        <v>42</v>
      </c>
      <c r="AL1" s="12"/>
      <c r="AM1" s="12" t="s">
        <v>43</v>
      </c>
      <c r="AN1" s="13" t="s">
        <v>44</v>
      </c>
      <c r="AO1" s="12"/>
      <c r="AP1" s="12"/>
      <c r="AR1" s="16"/>
      <c r="AS1" s="12"/>
      <c r="AT1" s="12" t="s">
        <v>45</v>
      </c>
      <c r="AU1" s="12"/>
      <c r="AV1" s="12" t="s">
        <v>46</v>
      </c>
      <c r="AW1" s="12" t="s">
        <v>47</v>
      </c>
      <c r="AZ1" s="15" t="s">
        <v>48</v>
      </c>
      <c r="BB1" s="12" t="s">
        <v>49</v>
      </c>
      <c r="BC1" s="12"/>
      <c r="BD1" s="12" t="s">
        <v>50</v>
      </c>
      <c r="BE1" s="12"/>
      <c r="BF1" s="12"/>
      <c r="BG1" s="12"/>
      <c r="BH1" s="12"/>
      <c r="BI1" s="12"/>
    </row>
    <row r="2" spans="1:61" ht="13.9" customHeight="1" x14ac:dyDescent="0.2">
      <c r="A2" s="11"/>
      <c r="C2" s="17" t="s">
        <v>51</v>
      </c>
      <c r="D2" s="16"/>
      <c r="E2" s="17"/>
      <c r="F2" s="18"/>
      <c r="G2" s="17" t="s">
        <v>51</v>
      </c>
      <c r="H2" s="16"/>
      <c r="I2" s="18"/>
      <c r="J2" s="17" t="s">
        <v>51</v>
      </c>
      <c r="K2" s="16"/>
      <c r="L2" s="17"/>
      <c r="M2" s="17"/>
      <c r="N2" s="17"/>
      <c r="O2" s="17" t="s">
        <v>51</v>
      </c>
      <c r="P2" s="16"/>
      <c r="Q2" s="17"/>
      <c r="R2" s="17"/>
      <c r="S2" s="17"/>
      <c r="T2" s="17"/>
      <c r="U2" s="17" t="s">
        <v>52</v>
      </c>
      <c r="V2" s="16"/>
      <c r="W2" s="17"/>
      <c r="X2" s="17"/>
      <c r="Y2" s="17"/>
      <c r="Z2" s="17" t="s">
        <v>53</v>
      </c>
      <c r="AA2" s="19"/>
      <c r="AB2" s="17"/>
      <c r="AC2" s="17" t="s">
        <v>52</v>
      </c>
      <c r="AD2" s="16"/>
      <c r="AE2" s="18"/>
      <c r="AF2" s="17"/>
      <c r="AG2" s="17"/>
      <c r="AH2" s="17" t="s">
        <v>53</v>
      </c>
      <c r="AI2" s="19"/>
      <c r="AJ2" s="17"/>
      <c r="AK2" s="17"/>
      <c r="AL2" s="17"/>
      <c r="AM2" s="17" t="s">
        <v>54</v>
      </c>
      <c r="AN2" s="16"/>
      <c r="AO2" s="17"/>
      <c r="AQ2" s="17" t="s">
        <v>55</v>
      </c>
      <c r="AT2" s="12"/>
      <c r="AU2" s="12"/>
      <c r="AV2" s="17" t="s">
        <v>56</v>
      </c>
      <c r="BG2" s="15" t="s">
        <v>57</v>
      </c>
      <c r="BH2" s="15" t="s">
        <v>58</v>
      </c>
    </row>
    <row r="3" spans="1:61" ht="13.9" customHeight="1" x14ac:dyDescent="0.2">
      <c r="A3" s="11"/>
      <c r="B3" s="15"/>
      <c r="C3" s="17" t="s">
        <v>59</v>
      </c>
      <c r="D3" s="16" t="s">
        <v>60</v>
      </c>
      <c r="E3" s="17" t="s">
        <v>61</v>
      </c>
      <c r="F3" s="18" t="s">
        <v>62</v>
      </c>
      <c r="G3" s="17" t="s">
        <v>59</v>
      </c>
      <c r="H3" s="16" t="s">
        <v>60</v>
      </c>
      <c r="I3" s="18" t="s">
        <v>62</v>
      </c>
      <c r="J3" s="17" t="s">
        <v>59</v>
      </c>
      <c r="K3" s="16" t="s">
        <v>60</v>
      </c>
      <c r="L3" s="17" t="s">
        <v>61</v>
      </c>
      <c r="M3" s="17" t="s">
        <v>62</v>
      </c>
      <c r="N3" s="17"/>
      <c r="O3" s="17" t="s">
        <v>59</v>
      </c>
      <c r="P3" s="16" t="s">
        <v>60</v>
      </c>
      <c r="Q3" s="17" t="s">
        <v>61</v>
      </c>
      <c r="R3" s="17" t="s">
        <v>62</v>
      </c>
      <c r="S3" s="17"/>
      <c r="T3" s="17"/>
      <c r="U3" s="17" t="s">
        <v>59</v>
      </c>
      <c r="V3" s="16" t="s">
        <v>60</v>
      </c>
      <c r="W3" s="17" t="s">
        <v>61</v>
      </c>
      <c r="X3" s="17" t="s">
        <v>62</v>
      </c>
      <c r="Y3" s="17" t="s">
        <v>63</v>
      </c>
      <c r="Z3" s="17" t="s">
        <v>64</v>
      </c>
      <c r="AA3" s="16" t="s">
        <v>60</v>
      </c>
      <c r="AB3" s="17"/>
      <c r="AC3" s="17" t="s">
        <v>59</v>
      </c>
      <c r="AD3" s="16" t="s">
        <v>60</v>
      </c>
      <c r="AE3" s="18" t="s">
        <v>61</v>
      </c>
      <c r="AF3" s="17" t="s">
        <v>62</v>
      </c>
      <c r="AG3" s="17" t="s">
        <v>63</v>
      </c>
      <c r="AH3" s="17" t="s">
        <v>64</v>
      </c>
      <c r="AI3" s="16" t="s">
        <v>60</v>
      </c>
      <c r="AJ3" s="17"/>
      <c r="AK3" s="17"/>
      <c r="AL3" s="17"/>
      <c r="AM3" s="17" t="s">
        <v>59</v>
      </c>
      <c r="AN3" s="16" t="s">
        <v>60</v>
      </c>
      <c r="AO3" s="17" t="s">
        <v>61</v>
      </c>
      <c r="AP3" s="17" t="s">
        <v>62</v>
      </c>
      <c r="AQ3" s="17" t="s">
        <v>64</v>
      </c>
      <c r="AR3" s="16" t="s">
        <v>60</v>
      </c>
      <c r="AV3" s="17" t="s">
        <v>59</v>
      </c>
      <c r="AW3" s="17" t="s">
        <v>59</v>
      </c>
      <c r="AX3" s="17" t="s">
        <v>60</v>
      </c>
      <c r="AY3" s="17" t="s">
        <v>65</v>
      </c>
      <c r="AZ3" s="17" t="s">
        <v>62</v>
      </c>
      <c r="BG3" s="20">
        <f>AN5+AD5+V5+P5+D5</f>
        <v>777.62</v>
      </c>
      <c r="BH3" s="20">
        <f ca="1">AR4+AI4+AA4+AD4+V4+P4+D4</f>
        <v>-423.66786155681189</v>
      </c>
      <c r="BI3" s="20">
        <f ca="1">SUM(BG3:BH3)</f>
        <v>353.95213844318812</v>
      </c>
    </row>
    <row r="4" spans="1:61" ht="13.9" customHeight="1" x14ac:dyDescent="0.2">
      <c r="A4" s="11" t="s">
        <v>66</v>
      </c>
      <c r="C4" s="21"/>
      <c r="D4" s="19">
        <f ca="1">(OFFSET(D7,COUNTA($A7:$A27)-1,0)-D$5)</f>
        <v>-68.11057451960059</v>
      </c>
      <c r="E4" s="21">
        <f>E11-E5</f>
        <v>-3.45</v>
      </c>
      <c r="F4" s="21"/>
      <c r="G4" s="21"/>
      <c r="H4" s="19">
        <f ca="1">(OFFSET(H7,COUNTA($A7:$A27)-1,0)-H$5)</f>
        <v>4.3779571080040682</v>
      </c>
      <c r="I4" s="21"/>
      <c r="J4" s="21"/>
      <c r="K4" s="19">
        <f ca="1">(OFFSET(K7,COUNTA($A7:$A27)-1,0)-K$5)</f>
        <v>-47.953573679682165</v>
      </c>
      <c r="L4" s="21">
        <f>L11-L5</f>
        <v>-2.66</v>
      </c>
      <c r="M4" s="21">
        <f>M11-M5</f>
        <v>-32.44</v>
      </c>
      <c r="O4" s="21"/>
      <c r="P4" s="19">
        <f ca="1">(OFFSET(P7,COUNTA($A7:$A27)-1,0)-P$5)</f>
        <v>-28.930452063870007</v>
      </c>
      <c r="Q4" s="21">
        <f>Q11-Q5</f>
        <v>-0.10000000000000009</v>
      </c>
      <c r="R4" s="21"/>
      <c r="U4" s="22">
        <f ca="1">(OFFSET(U7,0,COUNTA($A7:$A27)-1)-U$5)/U$5</f>
        <v>-1</v>
      </c>
      <c r="V4" s="19">
        <f ca="1">(OFFSET(V7,COUNTA($A7:$A27)-1,0)-V$5)</f>
        <v>-104.56</v>
      </c>
      <c r="W4" s="21">
        <f>W11-W5</f>
        <v>-3.8614999999999999</v>
      </c>
      <c r="X4" s="21">
        <f>X11-X5</f>
        <v>-196.84</v>
      </c>
      <c r="Y4" s="21">
        <v>0.9</v>
      </c>
      <c r="Z4" s="23"/>
      <c r="AA4" s="19">
        <f ca="1">(OFFSET(AA7,COUNTA($A7:$A27)-1,0)-AA$5)</f>
        <v>0</v>
      </c>
      <c r="AC4" s="22">
        <f ca="1">(OFFSET(AC7,0,COUNTA($A7:$A27)-1)-AC$5)/AC$5</f>
        <v>-1</v>
      </c>
      <c r="AD4" s="19">
        <f ca="1">(OFFSET(AD7,COUNTA($A7:$A27)-1,0)-AD$5)</f>
        <v>-227.44</v>
      </c>
      <c r="AE4" s="21">
        <f>AE11-AE5</f>
        <v>-8.8000000000000007</v>
      </c>
      <c r="AF4" s="21">
        <f>AF11-AF5</f>
        <v>-209961.3</v>
      </c>
      <c r="AG4" s="21">
        <v>0.8</v>
      </c>
      <c r="AH4" s="23"/>
      <c r="AI4" s="19">
        <f ca="1">(OFFSET(AI7,COUNTA($A7:$A27)-1,0)-AI$5)</f>
        <v>0</v>
      </c>
      <c r="AM4" s="22">
        <f ca="1">(OFFSET(AM7,0,COUNTA($A7:$A27)-1)-AM$5)/AM$5</f>
        <v>-1</v>
      </c>
      <c r="AN4" s="19">
        <f ca="1">(OFFSET(AN7,COUNTA($A7:$A27)-1,0)-AN$5)</f>
        <v>-53.244774973640446</v>
      </c>
      <c r="AO4" s="21"/>
      <c r="AQ4" s="23"/>
      <c r="AR4" s="19">
        <f ca="1">(OFFSET(AR7,COUNTA($A7:$A27)-1,0)-AR$5)</f>
        <v>5.3731650266587616</v>
      </c>
      <c r="AW4" s="20"/>
      <c r="AX4" s="20"/>
    </row>
    <row r="5" spans="1:61" ht="13.9" customHeight="1" x14ac:dyDescent="0.2">
      <c r="A5" s="11" t="s">
        <v>67</v>
      </c>
      <c r="C5" s="15">
        <f>143.7892+C12-C11</f>
        <v>190.02560000000003</v>
      </c>
      <c r="D5" s="19">
        <f>184+D12-D11</f>
        <v>238.62</v>
      </c>
      <c r="E5" s="21">
        <v>7</v>
      </c>
      <c r="F5" s="21">
        <v>1000</v>
      </c>
      <c r="G5" s="24">
        <v>1.2E-10</v>
      </c>
      <c r="H5" s="19">
        <v>243</v>
      </c>
      <c r="I5" s="21">
        <v>0.216</v>
      </c>
      <c r="J5" s="15">
        <v>0.67479999999999996</v>
      </c>
      <c r="K5" s="19">
        <v>79</v>
      </c>
      <c r="L5" s="21">
        <v>3.6</v>
      </c>
      <c r="M5" s="21">
        <v>34</v>
      </c>
      <c r="O5" s="15">
        <v>12.3962</v>
      </c>
      <c r="P5" s="19">
        <v>114</v>
      </c>
      <c r="Q5" s="21">
        <v>1.3</v>
      </c>
      <c r="R5" s="21">
        <v>2.64</v>
      </c>
      <c r="U5" s="15">
        <v>52.014000000000003</v>
      </c>
      <c r="V5" s="19">
        <v>104.56</v>
      </c>
      <c r="W5" s="21">
        <v>5.3</v>
      </c>
      <c r="X5" s="21">
        <v>200</v>
      </c>
      <c r="Z5" s="23"/>
      <c r="AA5" s="19"/>
      <c r="AC5" s="15">
        <v>0.35747800000000002</v>
      </c>
      <c r="AD5" s="19">
        <v>227.44</v>
      </c>
      <c r="AE5" s="21">
        <v>12.5</v>
      </c>
      <c r="AF5" s="21">
        <v>210000</v>
      </c>
      <c r="AH5" s="23"/>
      <c r="AI5" s="19"/>
      <c r="AM5" s="15">
        <v>2.5299999999999998</v>
      </c>
      <c r="AN5" s="19">
        <v>93</v>
      </c>
      <c r="AO5" s="21">
        <v>40</v>
      </c>
      <c r="AP5" s="21"/>
      <c r="AQ5" s="23"/>
      <c r="AR5" s="19"/>
      <c r="AV5" s="15">
        <v>0.05</v>
      </c>
      <c r="AW5" s="25">
        <v>1.1999999999999999E-3</v>
      </c>
      <c r="AX5" s="20">
        <v>100</v>
      </c>
      <c r="AY5" s="15">
        <v>9.24</v>
      </c>
      <c r="AZ5" s="21">
        <v>659</v>
      </c>
      <c r="BG5" s="15" t="s">
        <v>68</v>
      </c>
      <c r="BH5" s="15" t="s">
        <v>69</v>
      </c>
    </row>
    <row r="6" spans="1:61" ht="13.9" customHeight="1" x14ac:dyDescent="0.2">
      <c r="H6" s="10"/>
    </row>
    <row r="7" spans="1:61" ht="13.9" customHeight="1" x14ac:dyDescent="0.2">
      <c r="A7" s="11" t="s">
        <v>70</v>
      </c>
      <c r="B7" s="26"/>
      <c r="D7" s="19"/>
      <c r="E7" s="21"/>
      <c r="F7" s="21"/>
      <c r="H7" s="19"/>
      <c r="I7" s="21"/>
      <c r="J7" s="15">
        <v>0.67479999999999996</v>
      </c>
      <c r="K7" s="19">
        <v>79</v>
      </c>
      <c r="L7" s="21"/>
      <c r="M7" s="21"/>
      <c r="P7" s="19"/>
      <c r="Q7" s="21"/>
      <c r="R7" s="21"/>
      <c r="V7" s="19"/>
      <c r="W7" s="21"/>
      <c r="X7" s="21"/>
      <c r="Y7" s="15" t="s">
        <v>71</v>
      </c>
      <c r="Z7" s="23"/>
      <c r="AA7" s="19"/>
      <c r="AD7" s="19"/>
      <c r="AE7" s="21"/>
      <c r="AF7" s="21"/>
      <c r="AG7" s="15">
        <v>4.9000000000000004</v>
      </c>
      <c r="AH7" s="23"/>
      <c r="AI7" s="19"/>
      <c r="AN7" s="19"/>
      <c r="AO7" s="21"/>
      <c r="AP7" s="21"/>
      <c r="AQ7" s="23"/>
      <c r="AR7" s="19"/>
      <c r="AW7" s="20"/>
      <c r="AX7" s="20"/>
    </row>
    <row r="8" spans="1:61" ht="13.9" customHeight="1" x14ac:dyDescent="0.2">
      <c r="A8" s="11" t="s">
        <v>72</v>
      </c>
      <c r="B8" s="12"/>
      <c r="D8" s="19"/>
      <c r="E8" s="21"/>
      <c r="F8" s="21"/>
      <c r="H8" s="19"/>
      <c r="I8" s="21"/>
      <c r="K8" s="19"/>
      <c r="L8" s="21"/>
      <c r="M8" s="21"/>
      <c r="P8" s="19"/>
      <c r="Q8" s="21"/>
      <c r="R8" s="21"/>
      <c r="V8" s="19"/>
      <c r="W8" s="21"/>
      <c r="X8" s="21"/>
      <c r="Z8" s="23"/>
      <c r="AA8" s="19"/>
      <c r="AD8" s="19"/>
      <c r="AE8" s="21"/>
      <c r="AF8" s="21"/>
      <c r="AH8" s="23"/>
      <c r="AI8" s="19"/>
      <c r="AN8" s="19"/>
      <c r="AO8" s="21"/>
      <c r="AP8" s="21"/>
      <c r="AQ8" s="23"/>
      <c r="AR8" s="19"/>
      <c r="AW8" s="20"/>
      <c r="AX8" s="20"/>
    </row>
    <row r="9" spans="1:61" ht="13.9" customHeight="1" x14ac:dyDescent="0.2">
      <c r="A9" s="11" t="s">
        <v>73</v>
      </c>
      <c r="B9" s="12"/>
      <c r="C9" s="15">
        <v>142.92439999999999</v>
      </c>
      <c r="D9" s="19">
        <v>201</v>
      </c>
      <c r="E9" s="21"/>
      <c r="F9" s="21"/>
      <c r="G9" s="15"/>
      <c r="H9" s="19"/>
      <c r="I9" s="21"/>
      <c r="K9" s="19"/>
      <c r="L9" s="21"/>
      <c r="M9" s="21"/>
      <c r="P9" s="19"/>
      <c r="Q9" s="21"/>
      <c r="R9" s="21"/>
      <c r="U9" s="15">
        <v>52.014000000000003</v>
      </c>
      <c r="V9" s="19">
        <v>104.56</v>
      </c>
      <c r="W9" s="21"/>
      <c r="X9" s="21"/>
      <c r="Y9" s="17" t="s">
        <v>74</v>
      </c>
      <c r="Z9" s="23"/>
      <c r="AA9" s="19"/>
      <c r="AD9" s="19"/>
      <c r="AE9" s="21"/>
      <c r="AF9" s="21"/>
      <c r="AG9" s="17" t="s">
        <v>74</v>
      </c>
      <c r="AH9" s="23"/>
      <c r="AI9" s="19"/>
      <c r="AN9" s="19"/>
      <c r="AO9" s="21"/>
      <c r="AP9" s="21"/>
      <c r="AQ9" s="23"/>
      <c r="AR9" s="19"/>
      <c r="AV9" s="15">
        <v>0.05</v>
      </c>
      <c r="AW9" s="25">
        <v>1.1999999999999999E-3</v>
      </c>
      <c r="AX9" s="20">
        <v>100</v>
      </c>
      <c r="AY9" s="15">
        <v>9.24</v>
      </c>
      <c r="AZ9" s="21">
        <v>659</v>
      </c>
    </row>
    <row r="10" spans="1:61" ht="13.9" customHeight="1" x14ac:dyDescent="0.2">
      <c r="A10" s="11" t="s">
        <v>75</v>
      </c>
      <c r="B10" s="12"/>
      <c r="C10" s="15"/>
      <c r="D10" s="19"/>
      <c r="E10" s="21"/>
      <c r="F10" s="21"/>
      <c r="G10" s="15"/>
      <c r="H10" s="19"/>
      <c r="I10" s="21"/>
      <c r="J10" s="15"/>
      <c r="K10" s="19"/>
      <c r="L10" s="21"/>
      <c r="M10" s="21"/>
      <c r="O10" s="15">
        <v>12.3962</v>
      </c>
      <c r="P10" s="19">
        <v>114</v>
      </c>
      <c r="Q10" s="21"/>
      <c r="R10" s="21"/>
      <c r="W10" s="21"/>
      <c r="X10" s="21"/>
      <c r="Y10" s="15" t="s">
        <v>76</v>
      </c>
      <c r="Z10" s="23"/>
      <c r="AA10" s="19"/>
      <c r="AC10" s="15">
        <v>0.35747800000000002</v>
      </c>
      <c r="AD10" s="19">
        <v>227.44</v>
      </c>
      <c r="AE10" s="21"/>
      <c r="AF10" s="21"/>
      <c r="AG10" s="15" t="s">
        <v>77</v>
      </c>
      <c r="AH10" s="23"/>
      <c r="AI10" s="19"/>
      <c r="AM10" s="15">
        <v>2.5299999999999998</v>
      </c>
      <c r="AN10" s="19">
        <v>93</v>
      </c>
      <c r="AO10" s="21">
        <v>40</v>
      </c>
      <c r="AP10" s="21"/>
      <c r="AQ10" s="23"/>
      <c r="AR10" s="19"/>
      <c r="AW10" s="20"/>
      <c r="AX10" s="20"/>
    </row>
    <row r="11" spans="1:61" ht="13.9" customHeight="1" x14ac:dyDescent="0.2">
      <c r="A11" s="11" t="s">
        <v>20</v>
      </c>
      <c r="B11" s="12"/>
      <c r="C11" s="27">
        <v>159.40860000000001</v>
      </c>
      <c r="D11" s="28">
        <v>210</v>
      </c>
      <c r="E11" s="21">
        <v>3.55</v>
      </c>
      <c r="F11" s="21">
        <v>31.7</v>
      </c>
      <c r="G11" s="24"/>
      <c r="H11" s="19"/>
      <c r="I11" s="21"/>
      <c r="J11" s="15">
        <v>0.77300000000000002</v>
      </c>
      <c r="K11" s="19">
        <v>38</v>
      </c>
      <c r="L11" s="21">
        <v>0.94</v>
      </c>
      <c r="M11" s="21">
        <v>1.56</v>
      </c>
      <c r="O11" s="15">
        <v>12.5192</v>
      </c>
      <c r="P11" s="19">
        <v>122</v>
      </c>
      <c r="Q11" s="21">
        <v>1.2</v>
      </c>
      <c r="R11" s="21">
        <v>2.34</v>
      </c>
      <c r="U11" s="15">
        <v>53.729500000000002</v>
      </c>
      <c r="V11" s="19">
        <v>108.49</v>
      </c>
      <c r="W11" s="21">
        <v>1.4384999999999999</v>
      </c>
      <c r="X11" s="21">
        <v>3.16</v>
      </c>
      <c r="Z11" s="29">
        <v>5</v>
      </c>
      <c r="AA11" s="30">
        <f>Z11*0.17</f>
        <v>0.85000000000000009</v>
      </c>
      <c r="AC11" s="15">
        <v>0.38572400000000001</v>
      </c>
      <c r="AD11" s="19">
        <v>240</v>
      </c>
      <c r="AE11" s="21">
        <v>3.7</v>
      </c>
      <c r="AF11" s="21">
        <v>38.700000000000003</v>
      </c>
      <c r="AH11" s="29">
        <v>20</v>
      </c>
      <c r="AI11" s="30">
        <f>AH11*0.17</f>
        <v>3.4000000000000004</v>
      </c>
      <c r="AM11" s="15">
        <v>2.5299999999999998</v>
      </c>
      <c r="AN11" s="19">
        <v>60</v>
      </c>
      <c r="AO11" s="21">
        <v>8.6999999999999993</v>
      </c>
      <c r="AP11" s="21">
        <v>5400</v>
      </c>
      <c r="AQ11" s="23">
        <v>6</v>
      </c>
      <c r="AR11" s="19">
        <f>AQ11*1.3</f>
        <v>7.8000000000000007</v>
      </c>
      <c r="AV11" s="15">
        <f>AV9*0.02*7+AV9</f>
        <v>5.7000000000000002E-2</v>
      </c>
      <c r="AW11" s="25">
        <v>1.1999999999999999E-3</v>
      </c>
      <c r="AX11" s="20"/>
      <c r="AY11" s="15">
        <v>10.51</v>
      </c>
      <c r="AZ11" s="21">
        <v>852</v>
      </c>
    </row>
    <row r="12" spans="1:61" ht="13.9" customHeight="1" x14ac:dyDescent="0.2">
      <c r="A12" s="11" t="s">
        <v>22</v>
      </c>
      <c r="C12" s="27">
        <v>205.64500000000001</v>
      </c>
      <c r="D12" s="28">
        <v>264.62</v>
      </c>
      <c r="F12" s="21">
        <v>2590</v>
      </c>
      <c r="G12" s="24"/>
      <c r="H12" s="19"/>
      <c r="I12" s="21"/>
      <c r="K12" s="19"/>
      <c r="Z12" s="15"/>
      <c r="AA12" s="19"/>
      <c r="AD12" s="19"/>
      <c r="AE12" s="21"/>
      <c r="AG12" s="12" t="s">
        <v>78</v>
      </c>
      <c r="AH12" s="15"/>
      <c r="AI12" s="19"/>
    </row>
    <row r="13" spans="1:61" ht="13.9" customHeight="1" x14ac:dyDescent="0.2">
      <c r="A13" s="11" t="s">
        <v>79</v>
      </c>
      <c r="C13" s="15"/>
      <c r="D13" s="19"/>
      <c r="F13" s="21"/>
      <c r="G13" s="15"/>
      <c r="H13" s="19"/>
      <c r="I13" s="21"/>
      <c r="K13" s="19"/>
      <c r="Z13" s="15"/>
      <c r="AA13" s="19"/>
      <c r="AC13" s="15">
        <v>0.218831</v>
      </c>
      <c r="AD13" s="19">
        <f>Foglio1!J12</f>
        <v>110.7688028729296</v>
      </c>
      <c r="AE13" s="21">
        <v>3.8</v>
      </c>
      <c r="AG13" s="12" t="s">
        <v>74</v>
      </c>
      <c r="AH13" s="15"/>
      <c r="AI13" s="19"/>
    </row>
    <row r="14" spans="1:61" ht="13.9" customHeight="1" x14ac:dyDescent="0.2">
      <c r="A14" s="11" t="str">
        <f>Foglio1!A13</f>
        <v>23/01/2022</v>
      </c>
      <c r="C14" s="15">
        <v>205.64500000000001</v>
      </c>
      <c r="D14" s="19">
        <v>264.62</v>
      </c>
      <c r="F14" s="21"/>
      <c r="G14" s="24"/>
      <c r="H14" s="19"/>
      <c r="I14" s="21"/>
      <c r="J14" s="15">
        <v>0.77300000000000002</v>
      </c>
      <c r="K14" s="19">
        <f>Foglio1!E13</f>
        <v>26</v>
      </c>
      <c r="O14" s="15">
        <v>12.5192</v>
      </c>
      <c r="P14" s="19">
        <f>Foglio1!H13</f>
        <v>82</v>
      </c>
      <c r="U14" s="15">
        <v>53.729500000000002</v>
      </c>
      <c r="V14" s="19">
        <f>Foglio1!K13</f>
        <v>108</v>
      </c>
      <c r="Z14" s="15"/>
      <c r="AA14" s="19"/>
      <c r="AC14" s="15">
        <v>0.218831</v>
      </c>
      <c r="AD14" s="19">
        <f>Foglio1!J13</f>
        <v>97</v>
      </c>
      <c r="AE14" s="21"/>
      <c r="AG14" s="15" t="s">
        <v>80</v>
      </c>
      <c r="AH14" s="15"/>
      <c r="AI14" s="19"/>
      <c r="AM14" s="15">
        <v>2.5299999999999998</v>
      </c>
      <c r="AN14" s="19">
        <f>Foglio1!L13</f>
        <v>38</v>
      </c>
      <c r="AQ14" s="23">
        <v>6</v>
      </c>
      <c r="AR14" s="19">
        <f>Foglio1!M13</f>
        <v>4</v>
      </c>
    </row>
    <row r="15" spans="1:61" ht="13.9" customHeight="1" x14ac:dyDescent="0.2">
      <c r="A15" s="11" t="str">
        <f>Foglio1!A14</f>
        <v>24/01/2022</v>
      </c>
      <c r="C15" s="15">
        <v>262.98869999999999</v>
      </c>
      <c r="D15" s="19">
        <v>253.91</v>
      </c>
      <c r="E15" s="21">
        <v>4.5</v>
      </c>
      <c r="F15" s="21">
        <v>95</v>
      </c>
      <c r="G15" s="24"/>
      <c r="H15" s="19"/>
      <c r="I15" s="21"/>
      <c r="J15" s="15">
        <v>0.77300000000000002</v>
      </c>
      <c r="K15" s="19">
        <f>Foglio1!E14</f>
        <v>26</v>
      </c>
      <c r="O15" s="15">
        <v>12.5192</v>
      </c>
      <c r="P15" s="19">
        <f>Foglio1!H14</f>
        <v>82</v>
      </c>
      <c r="V15" s="19">
        <f>Foglio1!K14</f>
        <v>108</v>
      </c>
      <c r="Z15" s="15"/>
      <c r="AA15" s="19"/>
      <c r="AD15" s="19">
        <f>Foglio1!J14</f>
        <v>97</v>
      </c>
      <c r="AE15" s="21"/>
      <c r="AH15" s="15"/>
      <c r="AI15" s="19"/>
      <c r="AM15" s="15">
        <v>2.5299999999999998</v>
      </c>
      <c r="AN15" s="19">
        <f>Foglio1!L14</f>
        <v>38</v>
      </c>
      <c r="AQ15" s="23">
        <v>12</v>
      </c>
      <c r="AR15" s="19">
        <f>Foglio1!M14</f>
        <v>8</v>
      </c>
    </row>
    <row r="16" spans="1:61" ht="13.9" customHeight="1" x14ac:dyDescent="0.2">
      <c r="A16" s="11" t="str">
        <f>Foglio1!A15</f>
        <v>31/01/2022</v>
      </c>
      <c r="C16" s="15">
        <v>287.49</v>
      </c>
      <c r="D16" s="19">
        <f>Foglio1!D15</f>
        <v>220.53629249849439</v>
      </c>
      <c r="F16" s="21"/>
      <c r="G16" s="24"/>
      <c r="H16" s="19"/>
      <c r="I16" s="21"/>
      <c r="J16" s="15">
        <v>0.80800000000000005</v>
      </c>
      <c r="K16" s="19">
        <f>Foglio1!E15</f>
        <v>27.491974045061639</v>
      </c>
      <c r="O16" s="15">
        <v>13.08</v>
      </c>
      <c r="P16" s="19">
        <f>Foglio1!H15</f>
        <v>75.549528608189661</v>
      </c>
      <c r="V16" s="19">
        <f>Foglio1!K15</f>
        <v>2.6645947243580271E-13</v>
      </c>
      <c r="Z16" s="15"/>
      <c r="AA16" s="19"/>
      <c r="AD16" s="19">
        <f>Foglio1!J15</f>
        <v>8.7986172888281322E-5</v>
      </c>
      <c r="AE16" s="21"/>
      <c r="AH16" s="15"/>
      <c r="AI16" s="19"/>
      <c r="AN16" s="19">
        <f>Foglio1!L15</f>
        <v>44.895590074750366</v>
      </c>
      <c r="AR16" s="19">
        <f>Foglio1!M15</f>
        <v>10.740405681022587</v>
      </c>
    </row>
    <row r="17" spans="1:44" ht="13.9" customHeight="1" x14ac:dyDescent="0.2">
      <c r="A17" s="11" t="str">
        <f>Foglio1!A16</f>
        <v>02/02/2022</v>
      </c>
      <c r="D17" s="19">
        <f>Foglio1!D16</f>
        <v>203.76150995895131</v>
      </c>
      <c r="F17" s="21"/>
      <c r="H17" s="19"/>
      <c r="I17" s="21"/>
      <c r="K17" s="19">
        <f>Foglio1!E16</f>
        <v>28.251388164586928</v>
      </c>
      <c r="P17" s="19">
        <f>Foglio1!H16</f>
        <v>80.290942344308974</v>
      </c>
      <c r="V17" s="19">
        <f>Foglio1!K16</f>
        <v>2.7754089024281717E-13</v>
      </c>
      <c r="Z17" s="15"/>
      <c r="AA17" s="19"/>
      <c r="AD17" s="19">
        <f>Foglio1!J16</f>
        <v>9.0494155215753991E-5</v>
      </c>
      <c r="AE17" s="21"/>
      <c r="AH17" s="15"/>
      <c r="AI17" s="19"/>
      <c r="AN17" s="19">
        <f>Foglio1!L16</f>
        <v>49.630359408411792</v>
      </c>
      <c r="AR17" s="19">
        <f>Foglio1!M16</f>
        <v>11.68009536705989</v>
      </c>
    </row>
    <row r="18" spans="1:44" ht="13.9" customHeight="1" x14ac:dyDescent="0.2">
      <c r="A18" s="11" t="str">
        <f>Foglio1!A17</f>
        <v>03/02/2022</v>
      </c>
      <c r="D18" s="19">
        <f>Foglio1!D17</f>
        <v>180.69548959971621</v>
      </c>
      <c r="F18" s="21"/>
      <c r="H18" s="19"/>
      <c r="I18" s="21"/>
      <c r="K18" s="19">
        <f>Foglio1!E17</f>
        <v>27.106533132831892</v>
      </c>
      <c r="P18" s="19">
        <f>Foglio1!H17</f>
        <v>73.668081659605207</v>
      </c>
      <c r="V18" s="19">
        <f>Foglio1!K17</f>
        <v>2.862004805853101E-13</v>
      </c>
      <c r="Z18" s="15"/>
      <c r="AA18" s="19"/>
      <c r="AD18" s="19">
        <f>Foglio1!J17</f>
        <v>9.1021669652247209E-5</v>
      </c>
      <c r="AE18" s="21"/>
      <c r="AH18" s="15"/>
      <c r="AI18" s="19"/>
      <c r="AN18" s="19">
        <f>Foglio1!L17</f>
        <v>44.428475236473538</v>
      </c>
      <c r="AR18" s="19">
        <f>Foglio1!M17</f>
        <v>10.022677016147213</v>
      </c>
    </row>
    <row r="19" spans="1:44" ht="13.9" customHeight="1" x14ac:dyDescent="0.2">
      <c r="A19" s="11" t="str">
        <f>Foglio1!A18</f>
        <v>04/02/2022</v>
      </c>
      <c r="D19" s="19">
        <f>Foglio1!D18</f>
        <v>173.36482546336327</v>
      </c>
      <c r="F19" s="21"/>
      <c r="H19" s="19"/>
      <c r="I19" s="21"/>
      <c r="K19" s="19">
        <f>Foglio1!E18</f>
        <v>28.054047687934073</v>
      </c>
      <c r="P19" s="19">
        <f>Foglio1!H18</f>
        <v>77.494771699826941</v>
      </c>
      <c r="V19" s="19">
        <f>Foglio1!K18</f>
        <v>2.809198265871086E-13</v>
      </c>
      <c r="Z19" s="15"/>
      <c r="AA19" s="19"/>
      <c r="AD19" s="19">
        <f>Foglio1!J18</f>
        <v>9.2974649704172252E-5</v>
      </c>
      <c r="AE19" s="21"/>
      <c r="AH19" s="15"/>
      <c r="AI19" s="19"/>
      <c r="AN19" s="19">
        <f>Foglio1!L18</f>
        <v>45.092278489616859</v>
      </c>
      <c r="AR19" s="19">
        <f>Foglio1!M18</f>
        <v>9.8998196614978884</v>
      </c>
    </row>
    <row r="20" spans="1:44" ht="13.9" customHeight="1" x14ac:dyDescent="0.2">
      <c r="A20" s="11" t="str">
        <f>Foglio1!A19</f>
        <v>05/02/2022</v>
      </c>
      <c r="D20" s="19">
        <f>Foglio1!D19</f>
        <v>200.02012026839623</v>
      </c>
      <c r="F20" s="21"/>
      <c r="H20" s="19"/>
      <c r="I20" s="21"/>
      <c r="K20" s="19">
        <f>Foglio1!E19</f>
        <v>32.547501591620318</v>
      </c>
      <c r="P20" s="19">
        <f>Foglio1!H19</f>
        <v>86.248310560091269</v>
      </c>
      <c r="V20" s="19">
        <f>Foglio1!K19</f>
        <v>2.7364534256943322E-13</v>
      </c>
      <c r="Z20" s="15"/>
      <c r="AA20" s="19"/>
      <c r="AD20" s="19">
        <f>Foglio1!J19</f>
        <v>9.3510246406005928E-5</v>
      </c>
      <c r="AE20" s="21"/>
      <c r="AH20" s="15"/>
      <c r="AI20" s="19"/>
      <c r="AN20" s="19">
        <f>Foglio1!L19</f>
        <v>50.264470896339787</v>
      </c>
      <c r="AR20" s="19">
        <f>Foglio1!M19</f>
        <v>10.694565434798344</v>
      </c>
    </row>
    <row r="21" spans="1:44" ht="13.9" customHeight="1" x14ac:dyDescent="0.2">
      <c r="A21" s="11" t="str">
        <f>Foglio1!A20</f>
        <v>11/02/2022</v>
      </c>
      <c r="D21" s="19">
        <f>Foglio1!D20</f>
        <v>173</v>
      </c>
      <c r="F21" s="21"/>
      <c r="H21" s="19"/>
      <c r="I21" s="21"/>
      <c r="K21" s="19">
        <f>Foglio1!E20</f>
        <v>31</v>
      </c>
      <c r="P21" s="19">
        <f>Foglio1!H20</f>
        <v>87</v>
      </c>
      <c r="V21" s="19">
        <f>Foglio1!K20</f>
        <v>0</v>
      </c>
      <c r="Z21" s="15"/>
      <c r="AA21" s="19"/>
      <c r="AD21" s="19">
        <f>Foglio1!J20</f>
        <v>0</v>
      </c>
      <c r="AE21" s="21"/>
      <c r="AH21" s="15"/>
      <c r="AI21" s="19"/>
      <c r="AN21" s="19">
        <f>Foglio1!L20</f>
        <v>44</v>
      </c>
      <c r="AR21" s="19">
        <f>Foglio1!M20</f>
        <v>7</v>
      </c>
    </row>
    <row r="22" spans="1:44" ht="13.9" customHeight="1" x14ac:dyDescent="0.2">
      <c r="A22" s="11">
        <f>Foglio1!A21</f>
        <v>44603.959435902776</v>
      </c>
      <c r="D22" s="19">
        <f>Foglio1!D21</f>
        <v>169.23776839767137</v>
      </c>
      <c r="F22" s="21"/>
      <c r="H22" s="19"/>
      <c r="I22" s="21"/>
      <c r="K22" s="19">
        <f>Foglio1!E21</f>
        <v>31.719211623249883</v>
      </c>
      <c r="P22" s="19">
        <f>Foglio1!H21</f>
        <v>85.896779198778262</v>
      </c>
      <c r="V22" s="19">
        <f>Foglio1!K21</f>
        <v>0</v>
      </c>
      <c r="Z22" s="15"/>
      <c r="AA22" s="19"/>
      <c r="AD22" s="19">
        <f>Foglio1!J21</f>
        <v>0</v>
      </c>
      <c r="AE22" s="21"/>
      <c r="AH22" s="15"/>
      <c r="AI22" s="19"/>
      <c r="AN22" s="19">
        <f>Foglio1!L21</f>
        <v>43.21771381256103</v>
      </c>
      <c r="AR22" s="19">
        <f>Foglio1!M21</f>
        <v>6.8446686436344564</v>
      </c>
    </row>
    <row r="23" spans="1:44" ht="13.9" customHeight="1" x14ac:dyDescent="0.2">
      <c r="A23" s="11">
        <f>Foglio1!A22</f>
        <v>44603.965493344906</v>
      </c>
      <c r="D23" s="19">
        <f>Foglio1!D22</f>
        <v>169.23776839767137</v>
      </c>
      <c r="F23" s="21"/>
      <c r="H23" s="19"/>
      <c r="I23" s="21"/>
      <c r="K23" s="19">
        <f>Foglio1!E22</f>
        <v>31.719211623249883</v>
      </c>
      <c r="P23" s="19">
        <f>Foglio1!H22</f>
        <v>85.896779198778262</v>
      </c>
      <c r="V23" s="19">
        <f>Foglio1!K22</f>
        <v>0</v>
      </c>
      <c r="Z23" s="15"/>
      <c r="AA23" s="19"/>
      <c r="AD23" s="19">
        <f>Foglio1!J22</f>
        <v>0</v>
      </c>
      <c r="AE23" s="21"/>
      <c r="AH23" s="15"/>
      <c r="AI23" s="19"/>
      <c r="AN23" s="19">
        <f>Foglio1!L22</f>
        <v>43.21771381256103</v>
      </c>
      <c r="AR23" s="19">
        <f>Foglio1!M22</f>
        <v>6.8446686436344564</v>
      </c>
    </row>
    <row r="24" spans="1:44" ht="13.9" customHeight="1" x14ac:dyDescent="0.2">
      <c r="A24" s="11">
        <f>Foglio1!A23</f>
        <v>44604.940261377313</v>
      </c>
      <c r="D24" s="19">
        <f>Foglio1!D23</f>
        <v>160.25652346586361</v>
      </c>
      <c r="F24" s="21"/>
      <c r="H24" s="19"/>
      <c r="I24" s="21"/>
      <c r="K24" s="19">
        <f>Foglio1!E23</f>
        <v>30.067229213337058</v>
      </c>
      <c r="P24" s="19">
        <f>Foglio1!H23</f>
        <v>77.2666320966634</v>
      </c>
      <c r="V24" s="19">
        <f>Foglio1!K23</f>
        <v>0</v>
      </c>
      <c r="Z24" s="15"/>
      <c r="AA24" s="19"/>
      <c r="AD24" s="19">
        <f>Foglio1!J23</f>
        <v>0</v>
      </c>
      <c r="AE24" s="21"/>
      <c r="AH24" s="15"/>
      <c r="AI24" s="19"/>
      <c r="AN24" s="19">
        <f>Foglio1!L23</f>
        <v>33.800560158301977</v>
      </c>
      <c r="AR24" s="19">
        <f>Foglio1!M23</f>
        <v>4.7695031384103501</v>
      </c>
    </row>
    <row r="25" spans="1:44" ht="13.9" customHeight="1" x14ac:dyDescent="0.2">
      <c r="A25" s="11">
        <f>Foglio1!A24</f>
        <v>44605.629927569447</v>
      </c>
      <c r="D25" s="19">
        <f>Foglio1!D24</f>
        <v>163.99237146490401</v>
      </c>
      <c r="F25" s="21"/>
      <c r="G25" s="24">
        <v>1.2E-10</v>
      </c>
      <c r="H25" s="19">
        <f>Foglio1!N24</f>
        <v>245.98203840425455</v>
      </c>
      <c r="I25" s="21"/>
      <c r="K25" s="19">
        <f>Foglio1!E24</f>
        <v>30.362168034527372</v>
      </c>
      <c r="P25" s="19">
        <f>Foglio1!H24</f>
        <v>78.879927791585075</v>
      </c>
      <c r="V25" s="19">
        <f>Foglio1!K24</f>
        <v>0</v>
      </c>
      <c r="Z25" s="15"/>
      <c r="AA25" s="19"/>
      <c r="AD25" s="19">
        <f>Foglio1!J24</f>
        <v>0</v>
      </c>
      <c r="AE25" s="21"/>
      <c r="AH25" s="15"/>
      <c r="AI25" s="19"/>
      <c r="AN25" s="19">
        <f>Foglio1!L24</f>
        <v>34.211339954901447</v>
      </c>
      <c r="AR25" s="19">
        <f>Foglio1!M24</f>
        <v>4.790638676709249</v>
      </c>
    </row>
    <row r="26" spans="1:44" ht="13.9" customHeight="1" x14ac:dyDescent="0.2">
      <c r="A26" s="11">
        <f>Foglio1!A25</f>
        <v>44606.944312766209</v>
      </c>
      <c r="D26" s="19">
        <f>Foglio1!D25</f>
        <v>170.90857103954352</v>
      </c>
      <c r="F26" s="21"/>
      <c r="H26" s="19">
        <f>Foglio1!N25</f>
        <v>246.13130355758489</v>
      </c>
      <c r="I26" s="21"/>
      <c r="K26" s="19">
        <f>Foglio1!E25</f>
        <v>28.547048468327226</v>
      </c>
      <c r="P26" s="19">
        <f>Foglio1!H25</f>
        <v>76.157832548957899</v>
      </c>
      <c r="V26" s="19">
        <f>Foglio1!K25</f>
        <v>0</v>
      </c>
      <c r="Z26" s="15"/>
      <c r="AA26" s="19"/>
      <c r="AD26" s="19">
        <f>Foglio1!J25</f>
        <v>0</v>
      </c>
      <c r="AE26" s="21"/>
      <c r="AH26" s="15"/>
      <c r="AI26" s="19"/>
      <c r="AN26" s="19">
        <f>Foglio1!L25</f>
        <v>33.434909901221211</v>
      </c>
      <c r="AR26" s="19">
        <f>Foglio1!M25</f>
        <v>4.5639494192609558</v>
      </c>
    </row>
    <row r="27" spans="1:44" ht="13.9" customHeight="1" x14ac:dyDescent="0.2">
      <c r="A27" s="11">
        <f>Foglio1!A26</f>
        <v>44608.385673032404</v>
      </c>
      <c r="D27" s="19">
        <f>Foglio1!D26</f>
        <v>170.50942548039941</v>
      </c>
      <c r="F27" s="21"/>
      <c r="H27" s="19">
        <f>Foglio1!N26</f>
        <v>247.37795710800407</v>
      </c>
      <c r="I27" s="21"/>
      <c r="K27" s="19">
        <f>Foglio1!E26</f>
        <v>31.046426320317838</v>
      </c>
      <c r="P27" s="19">
        <f>Foglio1!H26</f>
        <v>85.069547936129993</v>
      </c>
      <c r="V27" s="19">
        <f>Foglio1!K26</f>
        <v>0</v>
      </c>
      <c r="Z27" s="15"/>
      <c r="AA27" s="19"/>
      <c r="AD27" s="19">
        <f>Foglio1!J26</f>
        <v>0</v>
      </c>
      <c r="AE27" s="21"/>
      <c r="AH27" s="15"/>
      <c r="AI27" s="19"/>
      <c r="AN27" s="19">
        <f>Foglio1!L26</f>
        <v>39.755225026359554</v>
      </c>
      <c r="AR27" s="19">
        <f>Foglio1!M26</f>
        <v>5.3731650266587616</v>
      </c>
    </row>
    <row r="28" spans="1:44" ht="13.9" customHeight="1" x14ac:dyDescent="0.2">
      <c r="A28" s="11">
        <f>Foglio1!A27</f>
        <v>44608.662379513888</v>
      </c>
      <c r="B28" s="31"/>
      <c r="D28" s="19">
        <f>Foglio1!D27</f>
        <v>170.50942548039941</v>
      </c>
      <c r="F28" s="21"/>
      <c r="H28" s="19">
        <f>Foglio1!N27</f>
        <v>247.37795710800407</v>
      </c>
      <c r="I28" s="21"/>
      <c r="K28" s="19">
        <f>Foglio1!E27</f>
        <v>31.046426320317838</v>
      </c>
      <c r="P28" s="19">
        <f>Foglio1!H27</f>
        <v>85.069547936129993</v>
      </c>
      <c r="V28" s="19">
        <f>Foglio1!K27</f>
        <v>0</v>
      </c>
      <c r="Z28" s="15"/>
      <c r="AA28" s="19"/>
      <c r="AD28" s="19">
        <f>Foglio1!J27</f>
        <v>0</v>
      </c>
      <c r="AE28" s="21"/>
      <c r="AH28" s="15"/>
      <c r="AI28" s="19"/>
      <c r="AN28" s="19">
        <f>Foglio1!L27</f>
        <v>39.755225026359554</v>
      </c>
      <c r="AR28" s="19">
        <f>Foglio1!M27</f>
        <v>5.3731650266587616</v>
      </c>
    </row>
    <row r="29" spans="1:44" ht="13.9" customHeight="1" x14ac:dyDescent="0.2">
      <c r="A29" s="11">
        <f>Foglio1!A28</f>
        <v>44627.870744143518</v>
      </c>
      <c r="D29" s="19">
        <f>Foglio1!D28</f>
        <v>0</v>
      </c>
      <c r="F29" s="21"/>
      <c r="H29" s="19">
        <f>Foglio1!N28</f>
        <v>0</v>
      </c>
      <c r="I29" s="21"/>
      <c r="K29" s="19">
        <f>Foglio1!E28</f>
        <v>24.106896033595248</v>
      </c>
      <c r="P29" s="19">
        <f>Foglio1!H28</f>
        <v>53.104118372627397</v>
      </c>
      <c r="V29" s="19">
        <f>Foglio1!K28</f>
        <v>0</v>
      </c>
      <c r="Z29" s="15"/>
      <c r="AA29" s="19"/>
      <c r="AD29" s="19">
        <f>Foglio1!J28</f>
        <v>0</v>
      </c>
      <c r="AE29" s="21"/>
      <c r="AH29" s="15"/>
      <c r="AI29" s="19"/>
      <c r="AN29" s="19">
        <f>Foglio1!L28</f>
        <v>20.432078843767346</v>
      </c>
      <c r="AR29" s="19">
        <f>Foglio1!M28</f>
        <v>1.4633222177202497E-4</v>
      </c>
    </row>
    <row r="30" spans="1:44" ht="13.9" customHeight="1" x14ac:dyDescent="0.2">
      <c r="A30" s="11"/>
      <c r="D30" s="19">
        <f>Foglio1!D29</f>
        <v>0</v>
      </c>
      <c r="F30" s="21"/>
      <c r="H30" s="19">
        <f>Foglio1!N29</f>
        <v>0</v>
      </c>
      <c r="I30" s="21"/>
      <c r="K30" s="19">
        <f>Foglio1!E29</f>
        <v>0</v>
      </c>
      <c r="P30" s="19">
        <f>Foglio1!H29</f>
        <v>0</v>
      </c>
      <c r="Z30" s="15"/>
      <c r="AA30" s="19"/>
      <c r="AD30" s="19"/>
      <c r="AE30" s="21"/>
      <c r="AH30" s="15"/>
      <c r="AI30" s="19"/>
      <c r="AN30" s="19">
        <f>Foglio1!L29</f>
        <v>0</v>
      </c>
      <c r="AR30" s="19">
        <f>Foglio1!M29</f>
        <v>0</v>
      </c>
    </row>
  </sheetData>
  <conditionalFormatting sqref="D4 K4 P4 V4 AD4 AN4 AR4">
    <cfRule type="cellIs" dxfId="7" priority="7" operator="greaterThan">
      <formula>0</formula>
    </cfRule>
  </conditionalFormatting>
  <conditionalFormatting sqref="D4 K4 P4 V4 AD4 AN4 AR4">
    <cfRule type="cellIs" dxfId="6" priority="8" operator="lessThanOrEqual">
      <formula>0</formula>
    </cfRule>
  </conditionalFormatting>
  <conditionalFormatting sqref="AA4">
    <cfRule type="cellIs" dxfId="5" priority="5" operator="greaterThan">
      <formula>0</formula>
    </cfRule>
  </conditionalFormatting>
  <conditionalFormatting sqref="AA4">
    <cfRule type="cellIs" dxfId="4" priority="6" operator="lessThanOrEqual">
      <formula>0</formula>
    </cfRule>
  </conditionalFormatting>
  <conditionalFormatting sqref="AI4">
    <cfRule type="cellIs" dxfId="3" priority="3" operator="greaterThan">
      <formula>0</formula>
    </cfRule>
  </conditionalFormatting>
  <conditionalFormatting sqref="AI4">
    <cfRule type="cellIs" dxfId="2" priority="4" operator="lessThanOrEqual">
      <formula>0</formula>
    </cfRule>
  </conditionalFormatting>
  <conditionalFormatting sqref="H4">
    <cfRule type="cellIs" dxfId="1" priority="1" operator="greaterThan">
      <formula>0</formula>
    </cfRule>
  </conditionalFormatting>
  <conditionalFormatting sqref="H4">
    <cfRule type="cellIs" dxfId="0" priority="2" operator="lessThanOr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2022-02-11T17:44:53Z</dcterms:created>
  <dcterms:modified xsi:type="dcterms:W3CDTF">2022-03-07T20:56:11Z</dcterms:modified>
</cp:coreProperties>
</file>