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sa Motamedi\Documents\GitHub\foodScheduler\"/>
    </mc:Choice>
  </mc:AlternateContent>
  <bookViews>
    <workbookView xWindow="0" yWindow="465" windowWidth="31965" windowHeight="21915" tabRatio="550"/>
  </bookViews>
  <sheets>
    <sheet name="Current Month" sheetId="1" r:id="rId1"/>
    <sheet name="Inventory" sheetId="6" r:id="rId2"/>
    <sheet name="Recipes" sheetId="5" r:id="rId3"/>
    <sheet name="Chart Data" sheetId="2" state="hidden" r:id="rId4"/>
  </sheets>
  <externalReferences>
    <externalReference r:id="rId5"/>
  </externalReferences>
  <definedNames>
    <definedName name="Food_Category">[1]Report!$B$9:$B$16</definedName>
    <definedName name="Places">[1]Report!$B$23:$B$28</definedName>
    <definedName name="_xlnm.Print_Titles" localSheetId="0">'Current Month'!$17:$18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F29" i="1" l="1"/>
  <c r="F28" i="1"/>
  <c r="F27" i="1"/>
  <c r="F26" i="1"/>
  <c r="F12" i="1"/>
  <c r="F9" i="1" l="1"/>
  <c r="F6" i="1"/>
  <c r="F15" i="1" l="1"/>
  <c r="B6" i="2"/>
  <c r="B5" i="2" l="1"/>
  <c r="B4" i="2" s="1"/>
</calcChain>
</file>

<file path=xl/sharedStrings.xml><?xml version="1.0" encoding="utf-8"?>
<sst xmlns="http://schemas.openxmlformats.org/spreadsheetml/2006/main" count="106" uniqueCount="79">
  <si>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</si>
  <si>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</si>
  <si>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</si>
  <si>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</si>
  <si>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</si>
  <si>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</si>
  <si>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</si>
  <si>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</si>
  <si>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</si>
  <si>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</si>
  <si>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Entertainment</t>
  </si>
  <si>
    <t>Percentage of Income Spent</t>
  </si>
  <si>
    <t>Personal Budget</t>
  </si>
  <si>
    <t>CHART DATA</t>
  </si>
  <si>
    <t>Monthly Savings</t>
  </si>
  <si>
    <t>Rent</t>
  </si>
  <si>
    <t>Vodafone bill</t>
  </si>
  <si>
    <t>Deutschradio bill</t>
  </si>
  <si>
    <t>Telekom bill</t>
  </si>
  <si>
    <t>Negative from last month</t>
  </si>
  <si>
    <t>Supermarket Food</t>
  </si>
  <si>
    <t>Eating out</t>
  </si>
  <si>
    <t>MVG Fahrkarten</t>
  </si>
  <si>
    <t>QUOTA</t>
  </si>
  <si>
    <t>Fitstar bill</t>
  </si>
  <si>
    <t>Drinks</t>
  </si>
  <si>
    <t>Bread</t>
  </si>
  <si>
    <t>Household supplies</t>
  </si>
  <si>
    <t>Purchases</t>
  </si>
  <si>
    <t>GT MAX.SANDWICH</t>
  </si>
  <si>
    <t>36995 Pizzeria Pizza Fun</t>
  </si>
  <si>
    <t>ARIEL COLORWASCHM</t>
  </si>
  <si>
    <t>SOFTLAN WEICHSPUE</t>
  </si>
  <si>
    <t>HEITM.ENTKALKER</t>
  </si>
  <si>
    <t>Eating Out</t>
  </si>
  <si>
    <t>Household Supplies</t>
  </si>
  <si>
    <t>Expenses</t>
  </si>
  <si>
    <t>Income</t>
  </si>
  <si>
    <t>Savings</t>
  </si>
  <si>
    <t>Mohsen Motamedi</t>
  </si>
  <si>
    <t>Carbohydrates</t>
  </si>
  <si>
    <t>Meats</t>
  </si>
  <si>
    <t>Breakfast</t>
  </si>
  <si>
    <t>Aldi</t>
  </si>
  <si>
    <t>Walnut</t>
  </si>
  <si>
    <t>Frischkase</t>
  </si>
  <si>
    <t>Tea</t>
  </si>
  <si>
    <t>Nuts</t>
  </si>
  <si>
    <t>Dairy</t>
  </si>
  <si>
    <t>Yogurt</t>
  </si>
  <si>
    <t>Tomatenmark</t>
  </si>
  <si>
    <t>Vegetables</t>
  </si>
  <si>
    <t>Zwiebel</t>
  </si>
  <si>
    <t>Knoblauch</t>
  </si>
  <si>
    <t>Dill</t>
  </si>
  <si>
    <t>Spice</t>
  </si>
  <si>
    <t>Shivid Polo</t>
  </si>
  <si>
    <t>Lunch,Dinner</t>
  </si>
  <si>
    <t>Bread:3,Walnut:12,Frischkase:50,Tea:1</t>
  </si>
  <si>
    <t>Reis</t>
  </si>
  <si>
    <t>Hackfliesch</t>
  </si>
  <si>
    <t>Reis:125,Dill:1.83,Yogurt:250</t>
  </si>
  <si>
    <t>Basmati Reis</t>
  </si>
  <si>
    <t>Washing Machine</t>
  </si>
  <si>
    <t>SAN PELLEGRINO</t>
  </si>
  <si>
    <t>Bio-Walnusskerne</t>
  </si>
  <si>
    <t>WASSERSTOFFPEROX</t>
  </si>
  <si>
    <t>Name</t>
  </si>
  <si>
    <t>Weight</t>
  </si>
  <si>
    <t>Category</t>
  </si>
  <si>
    <t>Location</t>
  </si>
  <si>
    <t>Duration</t>
  </si>
  <si>
    <t>Class</t>
  </si>
  <si>
    <t>ListOfIngredients</t>
  </si>
  <si>
    <t>Minimum Purchase</t>
  </si>
  <si>
    <t>Purchase Price</t>
  </si>
  <si>
    <t>Edeka</t>
  </si>
  <si>
    <t>Noon Panir</t>
  </si>
  <si>
    <t>Kebap Burgerhaus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</si>
</sst>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&quot;$&quot;#,##0.00"/>
    <numFmt numFmtId="166" formatCode="#,##0.00\ [$€-407]"/>
    <numFmt numFmtId="167" formatCode="0.00&quot;g&quot;"/>
  </numFmts>
  <fonts count="11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3" tint="0.24994659260841701"/>
      <name val="Century Gothic"/>
      <scheme val="minor"/>
    </font>
    <font>
      <sz val="16"/>
      <color theme="0" tint="-0.249977111117893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34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5" borderId="1" xfId="3" applyFont="1" applyFill="1" applyBorder="1" applyAlignment="1">
      <alignment horizontal="left" vertical="center"/>
    </xf>
    <xf numFmtId="0" fontId="9" fillId="4" borderId="0" xfId="0" applyFont="1" applyAlignment="1">
      <alignment horizontal="left" vertical="center"/>
    </xf>
    <xf numFmtId="166" fontId="0" fillId="4" borderId="0" xfId="0" applyNumberFormat="1" applyFont="1" applyAlignment="1">
      <alignment horizontal="left" vertical="center"/>
    </xf>
    <xf numFmtId="166" fontId="0" fillId="6" borderId="2" xfId="0" applyNumberFormat="1" applyFont="1" applyFill="1" applyBorder="1" applyAlignment="1">
      <alignment horizontal="left" vertical="center"/>
    </xf>
    <xf numFmtId="166" fontId="0" fillId="6" borderId="3" xfId="0" applyNumberFormat="1" applyFont="1" applyFill="1" applyBorder="1" applyAlignment="1">
      <alignment horizontal="left" vertical="center"/>
    </xf>
    <xf numFmtId="0" fontId="0" fillId="0" borderId="0" xfId="0" applyFill="1"/>
    <xf numFmtId="166" fontId="9" fillId="4" borderId="0" xfId="0" applyNumberFormat="1" applyFont="1" applyAlignment="1">
      <alignment horizontal="left" vertical="center"/>
    </xf>
    <xf numFmtId="166" fontId="9" fillId="4" borderId="0" xfId="0" applyNumberFormat="1" applyFont="1" applyAlignment="1">
      <alignment horizontal="left"/>
    </xf>
    <xf numFmtId="166" fontId="3" fillId="4" borderId="0" xfId="4" applyNumberFormat="1" applyAlignment="1">
      <alignment horizontal="left" vertical="top"/>
    </xf>
    <xf numFmtId="0" fontId="10" fillId="4" borderId="0" xfId="2" applyFont="1">
      <alignment horizontal="left"/>
    </xf>
    <xf numFmtId="166" fontId="0" fillId="0" borderId="0" xfId="0" applyNumberFormat="1" applyFill="1"/>
    <xf numFmtId="166" fontId="0" fillId="7" borderId="0" xfId="0" applyNumberFormat="1" applyFill="1"/>
    <xf numFmtId="167" fontId="0" fillId="0" borderId="0" xfId="0" applyNumberFormat="1" applyFill="1"/>
    <xf numFmtId="166" fontId="9" fillId="6" borderId="3" xfId="0" applyNumberFormat="1" applyFont="1" applyFill="1" applyBorder="1" applyAlignment="1">
      <alignment horizontal="left" vertical="center"/>
    </xf>
    <xf numFmtId="166" fontId="9" fillId="6" borderId="3" xfId="0" applyNumberFormat="1" applyFont="1" applyFill="1" applyBorder="1" applyAlignment="1">
      <alignment horizontal="left"/>
    </xf>
    <xf numFmtId="0" fontId="4" fillId="4" borderId="1" xfId="3" applyAlignment="1"/>
    <xf numFmtId="166" fontId="3" fillId="4" borderId="0" xfId="4" applyNumberFormat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Monthly Expenses" pivot="0" count="6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</tableStyle>
    <tableStyle name="Personal budget table" pivot="0" count="3">
      <tableStyleElement type="wholeTable" dxfId="46"/>
      <tableStyleElement type="headerRow" dxfId="45"/>
      <tableStyleElement type="totalRow" dxfId="44"/>
    </tableStyle>
    <tableStyle name="TableStyleQueryPreview" pivot="0" count="3">
      <tableStyleElement type="wholeTable" dxfId="43"/>
      <tableStyleElement type="headerRow" dxfId="42"/>
      <tableStyleElement type="firstRowStripe" dxfId="41"/>
    </tableStyle>
    <tableStyle name="TableStyleQueryResult" pivot="0" count="3">
      <tableStyleElement type="wholeTable" dxfId="40"/>
      <tableStyleElement type="headerRow" dxfId="39"/>
      <tableStyleElement type="firstRowStripe" dxfId="38"/>
    </tableStyle>
  </tableStyles>
  <colors>
    <mruColors>
      <color rgb="FF059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0.19390500000000011</c:v>
                </c:pt>
                <c:pt idx="1">
                  <c:v>0.80609499999999989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#,##0.00\ [$€-407]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#,##0.00\ [$€-407]</c:formatCode>
                <c:ptCount val="1"/>
                <c:pt idx="0">
                  <c:v>1612.1899999999998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04834352"/>
        <c:axId val="1304831632"/>
      </c:barChart>
      <c:catAx>
        <c:axId val="13048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1632"/>
        <c:crosses val="autoZero"/>
        <c:auto val="1"/>
        <c:lblAlgn val="ctr"/>
        <c:lblOffset val="100"/>
        <c:noMultiLvlLbl val="0"/>
      </c:catAx>
      <c:valAx>
        <c:axId val="1304831632"/>
        <c:scaling>
          <c:orientation val="minMax"/>
          <c:max val="2100"/>
          <c:min val="0"/>
        </c:scaling>
        <c:delete val="0"/>
        <c:axPos val="l"/>
        <c:numFmt formatCode="#,##0.00\ [$€-407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435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401747</xdr:colOff>
      <xdr:row>15</xdr:row>
      <xdr:rowOff>457486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11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od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Budget"/>
      <sheetName val="Report"/>
    </sheetNames>
    <sheetDataSet>
      <sheetData sheetId="0"/>
      <sheetData sheetId="1">
        <row r="9">
          <cell r="B9" t="str">
            <v>Alcohol</v>
          </cell>
        </row>
        <row r="10">
          <cell r="B10" t="str">
            <v>Bread</v>
          </cell>
        </row>
        <row r="11">
          <cell r="B11" t="str">
            <v>Drinks</v>
          </cell>
        </row>
        <row r="12">
          <cell r="B12" t="str">
            <v>Fruits &amp; Vegetables</v>
          </cell>
        </row>
        <row r="13">
          <cell r="B13" t="str">
            <v>Meat</v>
          </cell>
        </row>
        <row r="14">
          <cell r="B14" t="str">
            <v>Ready Meals</v>
          </cell>
        </row>
        <row r="15">
          <cell r="B15" t="str">
            <v>Sweets</v>
          </cell>
        </row>
        <row r="16">
          <cell r="B16" t="str">
            <v>Other</v>
          </cell>
        </row>
        <row r="23">
          <cell r="B23" t="str">
            <v>Coffee shops</v>
          </cell>
        </row>
        <row r="24">
          <cell r="B24" t="str">
            <v>Fast Food</v>
          </cell>
        </row>
        <row r="25">
          <cell r="B25" t="str">
            <v>Grocery</v>
          </cell>
        </row>
        <row r="26">
          <cell r="B26" t="str">
            <v>Home Delivery</v>
          </cell>
        </row>
        <row r="27">
          <cell r="B27" t="str">
            <v>Restaurant</v>
          </cell>
        </row>
        <row r="28">
          <cell r="B28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id="1" name="MonthlyIncome" displayName="MonthlyIncome" ref="B18:C19" totalsRowShown="0" dataDxfId="36" headerRowCellStyle="Heading 2">
  <autoFilter ref="B18:C19"/>
  <tableColumns count="2">
    <tableColumn id="1" name="ITEM" dataDxfId="35"/>
    <tableColumn id="2" name="AMOUNT" dataDxfId="3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8:G29" totalsRowShown="0" dataDxfId="33" headerRowCellStyle="Heading 2">
  <autoFilter ref="E18:G29"/>
  <tableColumns count="3">
    <tableColumn id="1" name="ITEM" dataDxfId="32"/>
    <tableColumn id="2" name="AMOUNT" dataDxfId="31"/>
    <tableColumn id="3" name="QUOTA" dataDxfId="3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8:I19" totalsRowShown="0" dataDxfId="29" headerRowCellStyle="Heading 2">
  <autoFilter ref="I18:I19"/>
  <tableColumns count="1">
    <tableColumn id="2" name="AMOUNT" dataDxfId="28">
      <calculatedColumnFormula>TotalMonthlyIncome-SUM(G19:G29)</calculatedColumnFormula>
    </tableColumn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id="9" name="SupermarketFood" displayName="SupermarketFood" ref="K18:L23" totalsRowShown="0" headerRowDxfId="27" dataDxfId="25" headerRowBorderDxfId="26" tableBorderDxfId="24" totalsRowBorderDxfId="23" headerRowCellStyle="Heading 2">
  <autoFilter ref="K18:L23"/>
  <tableColumns count="2">
    <tableColumn id="1" name="ITEM" dataDxfId="22"/>
    <tableColumn id="2" name="AMOUNT" dataDxfId="21"/>
  </tableColumns>
  <tableStyleInfo name="Personal budget table" showFirstColumn="0" showLastColumn="0" showRowStripes="1" showColumnStripes="0"/>
</table>
</file>

<file path=xl/tables/table5.xml><?xml version="1.0" encoding="utf-8"?>
<table xmlns="http://schemas.openxmlformats.org/spreadsheetml/2006/main" id="11" name="EatingOut" displayName="EatingOut" ref="M18:N19" totalsRowShown="0" headerRowDxfId="20" dataDxfId="18" headerRowBorderDxfId="19" tableBorderDxfId="17" totalsRowBorderDxfId="16" headerRowCellStyle="Heading 2">
  <autoFilter ref="M18:N19"/>
  <tableColumns count="2">
    <tableColumn id="1" name="ITEM" dataDxfId="15"/>
    <tableColumn id="2" name="AMOUNT" dataDxfId="14"/>
  </tableColumns>
  <tableStyleInfo name="Personal budget table" showFirstColumn="0" showLastColumn="0" showRowStripes="1" showColumnStripes="0"/>
</table>
</file>

<file path=xl/tables/table6.xml><?xml version="1.0" encoding="utf-8"?>
<table xmlns="http://schemas.openxmlformats.org/spreadsheetml/2006/main" id="12" name="Entertainment" displayName="Entertainment" ref="O18:P19" totalsRowShown="0" headerRowDxfId="13" dataDxfId="11" headerRowBorderDxfId="12" tableBorderDxfId="10" totalsRowBorderDxfId="9" headerRowCellStyle="Heading 2">
  <autoFilter ref="O18:P19"/>
  <tableColumns count="2">
    <tableColumn id="1" name="ITEM" dataDxfId="8"/>
    <tableColumn id="2" name="AMOUNT" dataDxfId="7"/>
  </tableColumns>
  <tableStyleInfo name="Personal budget table" showFirstColumn="0" showLastColumn="0" showRowStripes="1" showColumnStripes="0"/>
</table>
</file>

<file path=xl/tables/table7.xml><?xml version="1.0" encoding="utf-8"?>
<table xmlns="http://schemas.openxmlformats.org/spreadsheetml/2006/main" id="13" name="HouseholdSupplies" displayName="HouseholdSupplies" ref="Q18:R23" totalsRowShown="0" headerRowDxfId="6" dataDxfId="4" headerRowBorderDxfId="5" tableBorderDxfId="3" totalsRowBorderDxfId="2" headerRowCellStyle="Heading 2">
  <autoFilter ref="Q18:R23"/>
  <tableColumns count="2">
    <tableColumn id="1" name="ITEM" dataDxfId="1"/>
    <tableColumn id="2" name="AMOUNT" dataDxfId="0"/>
  </tableColumns>
  <tableStyleInfo name="Personal budget table" showFirstColumn="0" showLastColumn="0" showRowStripes="1" showColumnStripes="0"/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R35"/>
  <sheetViews>
    <sheetView showGridLines="0" tabSelected="1" zoomScale="115" zoomScaleNormal="115" workbookViewId="0">
      <selection activeCell="M20" sqref="M20"/>
    </sheetView>
  </sheetViews>
  <sheetFormatPr defaultColWidth="9.140625" defaultRowHeight="27.75" customHeight="1" x14ac:dyDescent="0.25"/>
  <cols>
    <col min="1" max="1" width="4.42578125" style="9" customWidth="1"/>
    <col min="2" max="2" width="19.85546875" style="9" customWidth="1"/>
    <col min="3" max="3" width="16" style="10" customWidth="1"/>
    <col min="4" max="4" width="6.5703125" style="9" customWidth="1"/>
    <col min="5" max="5" width="19.85546875" style="9" customWidth="1"/>
    <col min="6" max="6" width="16" style="11" customWidth="1"/>
    <col min="7" max="7" width="15.7109375" style="10" customWidth="1"/>
    <col min="8" max="8" width="6.5703125" style="9" customWidth="1"/>
    <col min="9" max="9" width="16" style="9" customWidth="1"/>
    <col min="10" max="10" width="6.5703125" style="11" customWidth="1"/>
    <col min="11" max="11" width="19.85546875" style="10" customWidth="1"/>
    <col min="12" max="12" width="16" style="9" customWidth="1"/>
    <col min="13" max="13" width="19.85546875" style="9" customWidth="1"/>
    <col min="14" max="14" width="16" style="9" customWidth="1"/>
    <col min="15" max="15" width="19.85546875" style="9" customWidth="1"/>
    <col min="16" max="16" width="16" style="9" customWidth="1"/>
    <col min="17" max="17" width="19.85546875" style="9" customWidth="1"/>
    <col min="18" max="18" width="16" style="9" customWidth="1"/>
    <col min="19" max="19" width="8.7109375" style="9" customWidth="1"/>
    <col min="20" max="20" width="17.42578125" style="9" customWidth="1"/>
    <col min="21" max="16384" width="9.140625" style="9"/>
  </cols>
  <sheetData>
    <row r="1" spans="1:12" s="3" customFormat="1" ht="5.25" customHeight="1" x14ac:dyDescent="0.25"/>
    <row r="2" spans="1:12" s="13" customFormat="1" ht="40.5" customHeight="1" x14ac:dyDescent="0.25">
      <c r="B2" s="13" t="s">
        <v>12</v>
      </c>
      <c r="L2" s="13" t="s">
        <v>0</v>
      </c>
    </row>
    <row r="3" spans="1:12" s="4" customFormat="1" ht="33" customHeight="1" x14ac:dyDescent="0.25">
      <c r="B3" s="12" t="s">
        <v>11</v>
      </c>
      <c r="F3" s="12" t="s">
        <v>1</v>
      </c>
    </row>
    <row r="4" spans="1:12" s="4" customFormat="1" ht="18.75" customHeight="1" x14ac:dyDescent="0.2">
      <c r="B4" s="16"/>
      <c r="E4" s="1"/>
      <c r="F4" s="32" t="s">
        <v>2</v>
      </c>
      <c r="G4" s="32"/>
    </row>
    <row r="5" spans="1:12" s="4" customFormat="1" ht="3.75" customHeight="1" x14ac:dyDescent="0.25">
      <c r="E5" s="1"/>
      <c r="F5" s="5"/>
      <c r="G5" s="5"/>
    </row>
    <row r="6" spans="1:12" s="4" customFormat="1" ht="46.5" customHeight="1" x14ac:dyDescent="0.25">
      <c r="E6" s="1"/>
      <c r="F6" s="33">
        <f>SUM(MonthlyIncome[AMOUNT])</f>
        <v>2000</v>
      </c>
      <c r="G6" s="33"/>
      <c r="J6" s="1"/>
      <c r="K6" s="2"/>
    </row>
    <row r="7" spans="1:12" s="4" customFormat="1" ht="18.75" customHeight="1" x14ac:dyDescent="0.2">
      <c r="F7" s="32" t="s">
        <v>3</v>
      </c>
      <c r="G7" s="32"/>
      <c r="J7" s="1"/>
      <c r="K7" s="2"/>
    </row>
    <row r="8" spans="1:12" s="4" customFormat="1" ht="3.75" customHeight="1" x14ac:dyDescent="0.25">
      <c r="F8" s="5"/>
      <c r="G8" s="5"/>
      <c r="J8" s="1"/>
      <c r="K8" s="2"/>
    </row>
    <row r="9" spans="1:12" s="4" customFormat="1" ht="46.5" customHeight="1" x14ac:dyDescent="0.25">
      <c r="E9" s="6"/>
      <c r="F9" s="33">
        <f>SUM(MonthlyExpenses[AMOUNT])</f>
        <v>1612.1899999999998</v>
      </c>
      <c r="G9" s="33"/>
    </row>
    <row r="10" spans="1:12" s="4" customFormat="1" ht="18.75" customHeight="1" x14ac:dyDescent="0.2">
      <c r="A10" s="6"/>
      <c r="E10" s="6"/>
      <c r="F10" s="32" t="s">
        <v>4</v>
      </c>
      <c r="G10" s="32"/>
    </row>
    <row r="11" spans="1:12" s="4" customFormat="1" ht="3.75" customHeight="1" x14ac:dyDescent="0.25">
      <c r="A11" s="6"/>
      <c r="E11" s="6"/>
      <c r="F11" s="5"/>
      <c r="G11" s="5"/>
    </row>
    <row r="12" spans="1:12" s="4" customFormat="1" ht="46.5" customHeight="1" x14ac:dyDescent="0.25">
      <c r="A12" s="6"/>
      <c r="E12" s="6"/>
      <c r="F12" s="33">
        <f>SUM(Savings[AMOUNT])</f>
        <v>23.970000000000027</v>
      </c>
      <c r="G12" s="33"/>
    </row>
    <row r="13" spans="1:12" s="4" customFormat="1" ht="18.75" customHeight="1" x14ac:dyDescent="0.2">
      <c r="A13" s="6"/>
      <c r="E13" s="6"/>
      <c r="F13" s="32" t="s">
        <v>5</v>
      </c>
      <c r="G13" s="32"/>
    </row>
    <row r="14" spans="1:12" s="4" customFormat="1" ht="3.75" customHeight="1" x14ac:dyDescent="0.25">
      <c r="A14" s="6"/>
      <c r="E14" s="6"/>
      <c r="F14" s="5"/>
      <c r="G14" s="5"/>
    </row>
    <row r="15" spans="1:12" s="4" customFormat="1" ht="46.5" customHeight="1" x14ac:dyDescent="0.25">
      <c r="A15" s="6"/>
      <c r="E15" s="6"/>
      <c r="F15" s="33">
        <f>TotalMonthlyIncome-TotalMonthlyExpenses-TotalMonthlySavings</f>
        <v>363.84000000000015</v>
      </c>
      <c r="G15" s="33"/>
    </row>
    <row r="16" spans="1:12" s="4" customFormat="1" ht="46.5" customHeight="1" x14ac:dyDescent="0.25">
      <c r="A16" s="6"/>
      <c r="B16" s="26" t="s">
        <v>37</v>
      </c>
      <c r="E16" s="26" t="s">
        <v>36</v>
      </c>
      <c r="F16" s="25"/>
      <c r="G16" s="25"/>
      <c r="I16" s="26" t="s">
        <v>38</v>
      </c>
      <c r="K16" s="26" t="s">
        <v>28</v>
      </c>
    </row>
    <row r="17" spans="1:18" s="4" customFormat="1" ht="31.5" customHeight="1" x14ac:dyDescent="0.25">
      <c r="B17" s="12" t="s">
        <v>6</v>
      </c>
      <c r="C17" s="12"/>
      <c r="D17"/>
      <c r="E17" s="12" t="s">
        <v>7</v>
      </c>
      <c r="F17" s="12"/>
      <c r="G17" s="12"/>
      <c r="H17"/>
      <c r="I17" s="12" t="s">
        <v>14</v>
      </c>
      <c r="K17" s="12" t="s">
        <v>20</v>
      </c>
      <c r="M17" s="12" t="s">
        <v>34</v>
      </c>
      <c r="O17" s="12" t="s">
        <v>10</v>
      </c>
      <c r="Q17" s="12" t="s">
        <v>35</v>
      </c>
    </row>
    <row r="18" spans="1:18" s="4" customFormat="1" ht="18.75" customHeight="1" x14ac:dyDescent="0.25">
      <c r="B18" s="14" t="s">
        <v>8</v>
      </c>
      <c r="C18" s="14" t="s">
        <v>9</v>
      </c>
      <c r="E18" s="14" t="s">
        <v>8</v>
      </c>
      <c r="F18" s="14" t="s">
        <v>9</v>
      </c>
      <c r="G18" s="14" t="s">
        <v>23</v>
      </c>
      <c r="I18" s="14" t="s">
        <v>9</v>
      </c>
      <c r="J18" s="7"/>
      <c r="K18" s="17" t="s">
        <v>8</v>
      </c>
      <c r="L18" s="17" t="s">
        <v>9</v>
      </c>
      <c r="M18" s="17" t="s">
        <v>8</v>
      </c>
      <c r="N18" s="17" t="s">
        <v>9</v>
      </c>
      <c r="O18" s="17" t="s">
        <v>8</v>
      </c>
      <c r="P18" s="17" t="s">
        <v>9</v>
      </c>
      <c r="Q18" s="17" t="s">
        <v>8</v>
      </c>
      <c r="R18" s="17" t="s">
        <v>9</v>
      </c>
    </row>
    <row r="19" spans="1:18" ht="27.95" customHeight="1" x14ac:dyDescent="0.25">
      <c r="A19" s="4"/>
      <c r="B19" s="4" t="s">
        <v>39</v>
      </c>
      <c r="C19" s="19">
        <v>2000</v>
      </c>
      <c r="D19" s="4"/>
      <c r="E19" s="4" t="s">
        <v>15</v>
      </c>
      <c r="F19" s="19">
        <v>600</v>
      </c>
      <c r="G19" s="19">
        <v>600</v>
      </c>
      <c r="H19" s="24"/>
      <c r="I19" s="7">
        <f>TotalMonthlyIncome-SUM(G19:G29)</f>
        <v>23.970000000000027</v>
      </c>
      <c r="J19" s="7"/>
      <c r="K19" s="20" t="s">
        <v>29</v>
      </c>
      <c r="L19" s="20">
        <v>1.79</v>
      </c>
      <c r="M19" s="21" t="s">
        <v>78</v>
      </c>
      <c r="N19" s="21">
        <v>13.32</v>
      </c>
      <c r="O19" s="21"/>
      <c r="P19" s="21"/>
      <c r="Q19" s="20" t="s">
        <v>31</v>
      </c>
      <c r="R19" s="20">
        <v>3.99</v>
      </c>
    </row>
    <row r="20" spans="1:18" ht="27.95" customHeight="1" x14ac:dyDescent="0.25">
      <c r="A20" s="4"/>
      <c r="B20" s="4"/>
      <c r="C20" s="7"/>
      <c r="D20" s="4"/>
      <c r="E20" s="18" t="s">
        <v>17</v>
      </c>
      <c r="F20" s="19">
        <v>401</v>
      </c>
      <c r="G20" s="19">
        <v>401</v>
      </c>
      <c r="H20" s="24"/>
      <c r="I20" s="19"/>
      <c r="J20" s="8"/>
      <c r="K20" s="20" t="s">
        <v>30</v>
      </c>
      <c r="L20" s="21">
        <v>2.59</v>
      </c>
      <c r="Q20" s="20" t="s">
        <v>32</v>
      </c>
      <c r="R20" s="20">
        <v>1</v>
      </c>
    </row>
    <row r="21" spans="1:18" ht="27.95" customHeight="1" x14ac:dyDescent="0.25">
      <c r="A21" s="4"/>
      <c r="B21" s="4"/>
      <c r="C21" s="7"/>
      <c r="D21" s="4"/>
      <c r="E21" s="4" t="s">
        <v>18</v>
      </c>
      <c r="F21" s="19">
        <v>69.59</v>
      </c>
      <c r="G21" s="19">
        <v>69.59</v>
      </c>
      <c r="H21" s="24"/>
      <c r="I21" s="19"/>
      <c r="J21" s="8"/>
      <c r="K21" s="30" t="s">
        <v>62</v>
      </c>
      <c r="L21" s="30">
        <v>1.99</v>
      </c>
      <c r="Q21" s="21" t="s">
        <v>33</v>
      </c>
      <c r="R21" s="21">
        <v>0.69</v>
      </c>
    </row>
    <row r="22" spans="1:18" ht="27.95" customHeight="1" x14ac:dyDescent="0.25">
      <c r="A22" s="4"/>
      <c r="B22" s="4"/>
      <c r="C22" s="7"/>
      <c r="D22" s="4"/>
      <c r="E22" s="4" t="s">
        <v>16</v>
      </c>
      <c r="F22" s="19">
        <v>460.64</v>
      </c>
      <c r="G22" s="19">
        <v>460.64</v>
      </c>
      <c r="H22" s="24"/>
      <c r="I22" s="19"/>
      <c r="K22" s="30" t="s">
        <v>64</v>
      </c>
      <c r="L22" s="30">
        <v>1.44</v>
      </c>
      <c r="Q22" s="30" t="s">
        <v>63</v>
      </c>
      <c r="R22" s="31">
        <v>2.2000000000000002</v>
      </c>
    </row>
    <row r="23" spans="1:18" ht="27.95" customHeight="1" x14ac:dyDescent="0.25">
      <c r="A23" s="4"/>
      <c r="B23" s="4"/>
      <c r="C23" s="7"/>
      <c r="D23" s="4"/>
      <c r="E23" s="4" t="s">
        <v>24</v>
      </c>
      <c r="F23" s="19">
        <v>34.799999999999997</v>
      </c>
      <c r="G23" s="19">
        <v>34.799999999999997</v>
      </c>
      <c r="H23" s="24"/>
      <c r="I23" s="19"/>
      <c r="K23" s="30" t="s">
        <v>65</v>
      </c>
      <c r="L23" s="30">
        <v>2.4500000000000002</v>
      </c>
      <c r="Q23" s="30" t="s">
        <v>66</v>
      </c>
      <c r="R23" s="31">
        <v>10.89</v>
      </c>
    </row>
    <row r="24" spans="1:18" ht="27.95" customHeight="1" x14ac:dyDescent="0.25">
      <c r="A24" s="4"/>
      <c r="B24" s="4"/>
      <c r="C24" s="7"/>
      <c r="D24" s="4"/>
      <c r="E24" s="4" t="s">
        <v>19</v>
      </c>
      <c r="F24" s="19">
        <v>3.81</v>
      </c>
      <c r="G24" s="19"/>
      <c r="H24" s="24"/>
      <c r="I24" s="19"/>
      <c r="K24" s="9"/>
    </row>
    <row r="25" spans="1:18" ht="27.95" customHeight="1" x14ac:dyDescent="0.25">
      <c r="A25" s="4"/>
      <c r="B25" s="4"/>
      <c r="C25" s="7"/>
      <c r="D25" s="4"/>
      <c r="E25" s="4" t="s">
        <v>22</v>
      </c>
      <c r="F25" s="10"/>
      <c r="G25" s="19">
        <v>60</v>
      </c>
      <c r="H25" s="24"/>
      <c r="I25" s="19"/>
      <c r="K25" s="9"/>
    </row>
    <row r="26" spans="1:18" ht="27.95" customHeight="1" x14ac:dyDescent="0.25">
      <c r="A26" s="4"/>
      <c r="B26" s="4"/>
      <c r="C26" s="7"/>
      <c r="D26" s="4"/>
      <c r="E26" s="4" t="s">
        <v>20</v>
      </c>
      <c r="F26" s="19">
        <f>SUM(SupermarketFood[AMOUNT])</f>
        <v>10.260000000000002</v>
      </c>
      <c r="G26" s="19">
        <v>100</v>
      </c>
      <c r="H26" s="24"/>
      <c r="I26" s="19"/>
      <c r="K26" s="9"/>
    </row>
    <row r="27" spans="1:18" ht="27.95" customHeight="1" x14ac:dyDescent="0.25">
      <c r="A27" s="4"/>
      <c r="B27" s="4"/>
      <c r="C27" s="7"/>
      <c r="D27" s="4"/>
      <c r="E27" s="4" t="s">
        <v>21</v>
      </c>
      <c r="F27" s="19">
        <f>SUM(EatingOut[AMOUNT])</f>
        <v>13.32</v>
      </c>
      <c r="G27" s="19">
        <v>100</v>
      </c>
      <c r="H27" s="24"/>
      <c r="I27" s="19"/>
      <c r="K27" s="9"/>
    </row>
    <row r="28" spans="1:18" ht="27.95" customHeight="1" x14ac:dyDescent="0.25">
      <c r="A28" s="4"/>
      <c r="B28" s="4"/>
      <c r="C28" s="7"/>
      <c r="D28" s="4"/>
      <c r="E28" s="4" t="s">
        <v>10</v>
      </c>
      <c r="F28" s="19">
        <f>SUM(Entertainment[AMOUNT])</f>
        <v>0</v>
      </c>
      <c r="G28" s="19">
        <v>100</v>
      </c>
      <c r="H28" s="24"/>
      <c r="I28" s="19"/>
      <c r="K28" s="9"/>
    </row>
    <row r="29" spans="1:18" ht="27.95" customHeight="1" x14ac:dyDescent="0.25">
      <c r="A29" s="4"/>
      <c r="B29" s="4"/>
      <c r="C29" s="7"/>
      <c r="D29" s="4"/>
      <c r="E29" s="18" t="s">
        <v>27</v>
      </c>
      <c r="F29" s="19">
        <f>SUM(HouseholdSupplies[AMOUNT])</f>
        <v>18.77</v>
      </c>
      <c r="G29" s="23">
        <v>50</v>
      </c>
      <c r="H29" s="24"/>
      <c r="I29" s="4"/>
      <c r="K29" s="9"/>
    </row>
    <row r="30" spans="1:18" ht="27.95" customHeight="1" x14ac:dyDescent="0.25">
      <c r="A30" s="4"/>
      <c r="B30" s="4"/>
      <c r="C30" s="7"/>
      <c r="D30" s="4"/>
      <c r="E30" s="4"/>
      <c r="F30" s="19"/>
      <c r="G30" s="19"/>
      <c r="H30" s="4"/>
      <c r="I30" s="4"/>
      <c r="K30" s="9"/>
    </row>
    <row r="31" spans="1:18" ht="27.95" customHeight="1" x14ac:dyDescent="0.25">
      <c r="A31" s="4"/>
      <c r="B31" s="4"/>
      <c r="C31" s="7"/>
      <c r="D31" s="4"/>
      <c r="E31" s="4"/>
      <c r="F31" s="8"/>
      <c r="G31" s="19"/>
      <c r="H31" s="4"/>
      <c r="I31" s="4"/>
      <c r="K31" s="9"/>
    </row>
    <row r="32" spans="1:18" ht="27.75" customHeight="1" x14ac:dyDescent="0.25">
      <c r="K32" s="9"/>
    </row>
    <row r="33" spans="11:11" ht="27.75" customHeight="1" x14ac:dyDescent="0.25">
      <c r="K33" s="9"/>
    </row>
    <row r="34" spans="11:11" ht="27.75" customHeight="1" x14ac:dyDescent="0.25">
      <c r="K34" s="9"/>
    </row>
    <row r="35" spans="11:11" ht="27.75" customHeight="1" x14ac:dyDescent="0.25">
      <c r="K35" s="9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12"/>
  <sheetViews>
    <sheetView zoomScale="220" zoomScaleNormal="220" workbookViewId="0">
      <selection activeCell="A3" sqref="A3"/>
    </sheetView>
  </sheetViews>
  <sheetFormatPr defaultRowHeight="13.5" x14ac:dyDescent="0.25"/>
  <cols>
    <col min="1" max="1" width="24.42578125" style="22" bestFit="1" customWidth="1"/>
    <col min="2" max="2" width="11" style="29" customWidth="1"/>
    <col min="3" max="3" width="18.7109375" style="22" bestFit="1" customWidth="1"/>
    <col min="4" max="4" width="14.42578125" style="27" bestFit="1" customWidth="1"/>
    <col min="5" max="5" width="14.85546875" style="22" bestFit="1" customWidth="1"/>
    <col min="6" max="6" width="8.7109375" style="22" bestFit="1" customWidth="1"/>
    <col min="7" max="16384" width="9.140625" style="22"/>
  </cols>
  <sheetData>
    <row r="1" spans="1:6" x14ac:dyDescent="0.25">
      <c r="A1" s="22" t="s">
        <v>67</v>
      </c>
      <c r="B1" s="29" t="s">
        <v>68</v>
      </c>
      <c r="C1" s="22" t="s">
        <v>74</v>
      </c>
      <c r="D1" s="27" t="s">
        <v>75</v>
      </c>
      <c r="E1" s="22" t="s">
        <v>69</v>
      </c>
      <c r="F1" s="22" t="s">
        <v>70</v>
      </c>
    </row>
    <row r="2" spans="1:6" x14ac:dyDescent="0.25">
      <c r="A2" s="22" t="s">
        <v>59</v>
      </c>
      <c r="B2" s="29">
        <v>1000</v>
      </c>
      <c r="C2" s="29">
        <v>1000</v>
      </c>
      <c r="D2" s="27">
        <v>1.99</v>
      </c>
      <c r="E2" s="22" t="s">
        <v>40</v>
      </c>
      <c r="F2" s="22" t="s">
        <v>43</v>
      </c>
    </row>
    <row r="3" spans="1:6" x14ac:dyDescent="0.25">
      <c r="A3" s="22" t="s">
        <v>60</v>
      </c>
      <c r="B3" s="29">
        <v>0</v>
      </c>
      <c r="C3" s="29">
        <v>400</v>
      </c>
      <c r="D3" s="27">
        <v>3.59</v>
      </c>
      <c r="E3" s="22" t="s">
        <v>41</v>
      </c>
      <c r="F3" s="22" t="s">
        <v>43</v>
      </c>
    </row>
    <row r="4" spans="1:6" x14ac:dyDescent="0.25">
      <c r="A4" s="22" t="s">
        <v>26</v>
      </c>
      <c r="B4" s="29">
        <v>437.5</v>
      </c>
      <c r="C4" s="29">
        <v>750</v>
      </c>
      <c r="D4" s="27">
        <v>1.79</v>
      </c>
      <c r="E4" s="22" t="s">
        <v>40</v>
      </c>
      <c r="F4" s="22" t="s">
        <v>76</v>
      </c>
    </row>
    <row r="5" spans="1:6" x14ac:dyDescent="0.25">
      <c r="A5" s="22" t="s">
        <v>44</v>
      </c>
      <c r="B5" s="29">
        <v>130</v>
      </c>
      <c r="C5" s="29">
        <v>150</v>
      </c>
      <c r="D5" s="27">
        <v>2.4500000000000002</v>
      </c>
      <c r="E5" s="22" t="s">
        <v>47</v>
      </c>
      <c r="F5" s="22" t="s">
        <v>43</v>
      </c>
    </row>
    <row r="6" spans="1:6" x14ac:dyDescent="0.25">
      <c r="A6" s="22" t="s">
        <v>45</v>
      </c>
      <c r="B6" s="29">
        <v>150</v>
      </c>
      <c r="C6" s="29">
        <v>150</v>
      </c>
      <c r="D6" s="27">
        <v>5</v>
      </c>
      <c r="E6" s="22" t="s">
        <v>48</v>
      </c>
      <c r="F6" s="22" t="s">
        <v>43</v>
      </c>
    </row>
    <row r="7" spans="1:6" x14ac:dyDescent="0.25">
      <c r="A7" s="22" t="s">
        <v>46</v>
      </c>
      <c r="B7" s="29">
        <v>19.25</v>
      </c>
      <c r="C7" s="29">
        <v>43.75</v>
      </c>
      <c r="D7" s="27">
        <v>5</v>
      </c>
      <c r="E7" s="22" t="s">
        <v>25</v>
      </c>
      <c r="F7" s="22" t="s">
        <v>76</v>
      </c>
    </row>
    <row r="8" spans="1:6" x14ac:dyDescent="0.25">
      <c r="A8" s="22" t="s">
        <v>49</v>
      </c>
      <c r="B8" s="29">
        <v>500</v>
      </c>
      <c r="C8" s="29">
        <v>500</v>
      </c>
      <c r="D8" s="27">
        <v>1.39</v>
      </c>
      <c r="E8" s="22" t="s">
        <v>48</v>
      </c>
      <c r="F8" s="22" t="s">
        <v>43</v>
      </c>
    </row>
    <row r="9" spans="1:6" x14ac:dyDescent="0.25">
      <c r="A9" s="22" t="s">
        <v>50</v>
      </c>
      <c r="B9" s="29">
        <v>315</v>
      </c>
      <c r="C9" s="29">
        <v>315</v>
      </c>
      <c r="D9" s="27">
        <v>0.49</v>
      </c>
      <c r="E9" s="22" t="s">
        <v>51</v>
      </c>
      <c r="F9" s="22" t="s">
        <v>43</v>
      </c>
    </row>
    <row r="10" spans="1:6" x14ac:dyDescent="0.25">
      <c r="A10" s="22" t="s">
        <v>52</v>
      </c>
      <c r="B10" s="29">
        <v>0</v>
      </c>
      <c r="C10" s="29">
        <v>1</v>
      </c>
      <c r="D10" s="27">
        <v>1.5</v>
      </c>
      <c r="E10" s="22" t="s">
        <v>51</v>
      </c>
      <c r="F10" s="22" t="s">
        <v>43</v>
      </c>
    </row>
    <row r="11" spans="1:6" x14ac:dyDescent="0.25">
      <c r="A11" s="22" t="s">
        <v>53</v>
      </c>
      <c r="B11" s="29">
        <v>20</v>
      </c>
      <c r="C11" s="29">
        <v>1</v>
      </c>
      <c r="D11" s="27">
        <v>1.5</v>
      </c>
      <c r="E11" s="22" t="s">
        <v>51</v>
      </c>
      <c r="F11" s="22" t="s">
        <v>43</v>
      </c>
    </row>
    <row r="12" spans="1:6" x14ac:dyDescent="0.25">
      <c r="A12" s="22" t="s">
        <v>54</v>
      </c>
      <c r="B12" s="29">
        <v>13</v>
      </c>
      <c r="C12" s="29">
        <v>22</v>
      </c>
      <c r="D12" s="28">
        <v>4.99</v>
      </c>
      <c r="E12" s="22" t="s">
        <v>55</v>
      </c>
      <c r="F12" s="22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50" zoomScaleNormal="250" workbookViewId="0">
      <selection activeCell="A3" sqref="A3"/>
    </sheetView>
  </sheetViews>
  <sheetFormatPr defaultRowHeight="13.5" x14ac:dyDescent="0.25"/>
  <cols>
    <col min="1" max="16384" width="9.140625" style="22"/>
  </cols>
  <sheetData>
    <row r="1" spans="1:4" x14ac:dyDescent="0.25">
      <c r="A1" s="22" t="s">
        <v>67</v>
      </c>
      <c r="B1" s="22" t="s">
        <v>71</v>
      </c>
      <c r="C1" s="22" t="s">
        <v>72</v>
      </c>
      <c r="D1" s="22" t="s">
        <v>73</v>
      </c>
    </row>
    <row r="2" spans="1:4" x14ac:dyDescent="0.25">
      <c r="A2" s="22" t="s">
        <v>77</v>
      </c>
      <c r="B2" s="22">
        <v>5</v>
      </c>
      <c r="C2" s="22" t="s">
        <v>42</v>
      </c>
      <c r="D2" s="22" t="s">
        <v>58</v>
      </c>
    </row>
    <row r="3" spans="1:4" x14ac:dyDescent="0.25">
      <c r="A3" s="22" t="s">
        <v>56</v>
      </c>
      <c r="B3" s="22">
        <v>50</v>
      </c>
      <c r="C3" s="22" t="s">
        <v>57</v>
      </c>
      <c r="D3" s="2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 defaultRowHeight="13.5" x14ac:dyDescent="0.25"/>
  <cols>
    <col min="1" max="1" width="1.7109375" customWidth="1"/>
  </cols>
  <sheetData>
    <row r="2" spans="2:2" x14ac:dyDescent="0.25">
      <c r="B2" t="s">
        <v>13</v>
      </c>
    </row>
    <row r="4" spans="2:2" x14ac:dyDescent="0.25">
      <c r="B4" s="15">
        <f>MIN(1,1-B5)</f>
        <v>0.19390500000000011</v>
      </c>
    </row>
    <row r="5" spans="2:2" x14ac:dyDescent="0.25">
      <c r="B5" s="15">
        <f>MIN(TotalMonthlyExpenses/TotalMonthlyIncome,1)</f>
        <v>0.80609499999999989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1 2 4 4 d 7 b - b 7 a d - 4 1 c b - b f c 7 - d f 5 2 7 b 2 8 1 6 2 1 "   s q m i d = " 2 b f 7 a 6 b 1 - 2 b 6 3 - 4 5 0 f - 8 e 1 1 - 6 d d b b 0 1 f b 9 1 8 "   x m l n s = " h t t p : / / s c h e m a s . m i c r o s o f t . c o m / D a t a M a s h u p " > A A A A A B o D A A B Q S w M E F A A C A A g A h W n e T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h W n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p 3 k 4 o i k e 4 D g A A A B E A A A A T A B w A R m 9 y b X V s Y X M v U 2 V j d G l v b j E u b S C i G A A o o B Q A A A A A A A A A A A A A A A A A A A A A A A A A A A A r T k 0 u y c z P U w i G 0 I b W A F B L A Q I t A B Q A A g A I A I V p 3 k 7 B Q l B p q g A A A P o A A A A S A A A A A A A A A A A A A A A A A A A A A A B D b 2 5 m a W c v U G F j a 2 F n Z S 5 4 b W x Q S w E C L Q A U A A I A C A C F a d 5 O D 8 r p q 6 Q A A A D p A A A A E w A A A A A A A A A A A A A A A A D 2 A A A A W 0 N v b n R l b n R f V H l w Z X N d L n h t b F B L A Q I t A B Q A A g A I A I V p 3 k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Q f 9 c n G m / Q K H T M p k 4 8 I Q K A A A A A A I A A A A A A B B m A A A A A Q A A I A A A A L Z F x R b P C R w D n x X C 8 R c + x y b 8 / Z O z 8 T D p O k Y u G f r i Z U 9 v A A A A A A 6 A A A A A A g A A I A A A A L q + F C F Q N v 6 q y + l E E 2 c D j d 6 H 7 U C 3 r k X i G S N + T I A t x s R q U A A A A O L j X x Z T B B O B J Q 8 d X A Z p p t G g p H 0 B j E b / / s O P j J u B + 7 p T R O M m L l 7 4 E 2 f F M Z 6 n P P o 7 X o m c a T L 1 H y H j j 2 3 x / 8 a r w P D 8 v j q s b J h X Q B + 9 E b K i 5 2 i M Q A A A A I h T 9 O i T 4 h y v 3 i + 0 J Q B O 9 X 1 k Q p B P 9 Z d l F N 9 H S W Y u u u 3 V 9 e V r V / 7 b o f N X 9 2 O m Z X l B S G q z V B c J a f L o 6 y c h N g o Y h L 8 = < / D a t a M a s h u p > 
</file>

<file path=customXml/itemProps1.xml><?xml version="1.0" encoding="utf-8"?>
<ds:datastoreItem xmlns:ds="http://schemas.openxmlformats.org/officeDocument/2006/customXml" ds:itemID="{507CF5D5-AF1F-4A00-A4F8-F9221FFA08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Current Month</vt:lpstr>
      <vt:lpstr>Inventory</vt:lpstr>
      <vt:lpstr>Recipes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Parsa Motamedi</cp:lastModifiedBy>
  <dcterms:created xsi:type="dcterms:W3CDTF">2014-09-09T12:15:28Z</dcterms:created>
  <dcterms:modified xsi:type="dcterms:W3CDTF">2019-06-30T16:50:27Z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