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rsamotamedi/Documents/Github/foodScheduler/"/>
    </mc:Choice>
  </mc:AlternateContent>
  <xr:revisionPtr revIDLastSave="0" documentId="13_ncr:1_{3249C2EF-B9B3-5D4A-B103-D32D1FAB3FE6}" xr6:coauthVersionLast="43" xr6:coauthVersionMax="43" xr10:uidLastSave="{00000000-0000-0000-0000-000000000000}"/>
  <bookViews>
    <workbookView xWindow="0" yWindow="460" windowWidth="31960" windowHeight="21920" tabRatio="550" xr2:uid="{00000000-000D-0000-FFFF-FFFF00000000}"/>
  </bookViews>
  <sheets>
    <sheet name="Current Month" sheetId="1" r:id="rId1"/>
    <sheet name="Inventory" sheetId="6" r:id="rId2"/>
    <sheet name="Recipes" sheetId="5" r:id="rId3"/>
    <sheet name="Chart Data" sheetId="2" state="hidden" r:id="rId4"/>
  </sheets>
  <externalReferences>
    <externalReference r:id="rId5"/>
  </externalReferences>
  <definedNames>
    <definedName name="Food_Category">[1]Report!$B$9:$B$16</definedName>
    <definedName name="Places">[1]Report!$B$23:$B$28</definedName>
    <definedName name="_xlnm.Print_Titles" localSheetId="0">'Current Month'!$17:$18</definedName>
    <definedName name="TotalMonthlyExpenses">'Current Month'!$F$9</definedName>
    <definedName name="TotalMonthlyIncome">'Current Month'!$F$6</definedName>
    <definedName name="TotalMonthlySavings">'Current Month'!$F$12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9" i="1" l="1"/>
  <c r="F6" i="1"/>
  <c r="L22" i="1" l="1"/>
  <c r="F12" i="1" s="1"/>
  <c r="F15" i="1" s="1"/>
  <c r="F18" i="1" s="1"/>
  <c r="B6" i="2"/>
  <c r="B5" i="2" l="1"/>
  <c r="B4" i="2" s="1"/>
</calcChain>
</file>

<file path=xl/sharedStrings.xml><?xml version="1.0" encoding="utf-8"?>
<sst xmlns="http://schemas.openxmlformats.org/spreadsheetml/2006/main" count="168" uniqueCount="120">
  <si>
    <t xml:space="preserve"> </t>
  </si>
  <si>
    <t>Summary</t>
  </si>
  <si>
    <t>TOTAL MONTHLY INCOME</t>
  </si>
  <si>
    <t>TOTAL MONTHLY EXPENSES</t>
  </si>
  <si>
    <t>TOTAL MONTHLY SAVINGS</t>
  </si>
  <si>
    <t>Monthly Income</t>
  </si>
  <si>
    <t>Monthly Expenses</t>
  </si>
  <si>
    <t>ITEM</t>
  </si>
  <si>
    <t>AMOUNT</t>
  </si>
  <si>
    <t>Entertainment</t>
  </si>
  <si>
    <t>Percentage of Income Spent</t>
  </si>
  <si>
    <t>Personal Budget</t>
  </si>
  <si>
    <t>CHART DATA</t>
  </si>
  <si>
    <t>Monthly Savings</t>
  </si>
  <si>
    <t>Rent</t>
  </si>
  <si>
    <t>Vodafone bill</t>
  </si>
  <si>
    <t>Deutschradio bill</t>
  </si>
  <si>
    <t>Telekom bill</t>
  </si>
  <si>
    <t>Negative from last month</t>
  </si>
  <si>
    <t>Supermarket Food</t>
  </si>
  <si>
    <t>Eating out</t>
  </si>
  <si>
    <t>QUOTA</t>
  </si>
  <si>
    <t>Fitstar bill</t>
  </si>
  <si>
    <t>Drinks</t>
  </si>
  <si>
    <t>Bread</t>
  </si>
  <si>
    <t>Household supplies</t>
  </si>
  <si>
    <t>Purchases</t>
  </si>
  <si>
    <t>GT MAX.SANDWICH</t>
  </si>
  <si>
    <t>36995 Pizzeria Pizza Fun</t>
  </si>
  <si>
    <t>ARIEL COLORWASCHM</t>
  </si>
  <si>
    <t>SOFTLAN WEICHSPUE</t>
  </si>
  <si>
    <t>HEITM.ENTKALKER</t>
  </si>
  <si>
    <t>Eating Out</t>
  </si>
  <si>
    <t>Household Supplies</t>
  </si>
  <si>
    <t>Expenses</t>
  </si>
  <si>
    <t>Income</t>
  </si>
  <si>
    <t>Savings</t>
  </si>
  <si>
    <t>Mohsen Motamedi</t>
  </si>
  <si>
    <t>Carbohydrates</t>
  </si>
  <si>
    <t>Meats</t>
  </si>
  <si>
    <t>Breakfast</t>
  </si>
  <si>
    <t>Aldi</t>
  </si>
  <si>
    <t>Walnut</t>
  </si>
  <si>
    <t>Frischkase</t>
  </si>
  <si>
    <t>Tea</t>
  </si>
  <si>
    <t>Nuts</t>
  </si>
  <si>
    <t>Dairy</t>
  </si>
  <si>
    <t>Yogurt</t>
  </si>
  <si>
    <t>Tomatenmark</t>
  </si>
  <si>
    <t>Vegetables</t>
  </si>
  <si>
    <t>Zwiebel</t>
  </si>
  <si>
    <t>Knoblauch</t>
  </si>
  <si>
    <t>Dill</t>
  </si>
  <si>
    <t>Spice</t>
  </si>
  <si>
    <t>Shivid Polo</t>
  </si>
  <si>
    <t>Lunch,Dinner</t>
  </si>
  <si>
    <t>Bread:3,Walnut:12,Frischkase:50,Tea:1</t>
  </si>
  <si>
    <t>Reis</t>
  </si>
  <si>
    <t>Hackfliesch</t>
  </si>
  <si>
    <t>Reis:125,Dill:1.83,Yogurt:250</t>
  </si>
  <si>
    <t>Basmati Reis</t>
  </si>
  <si>
    <t>Washing Machine</t>
  </si>
  <si>
    <t>SAN PELLEGRINO</t>
  </si>
  <si>
    <t>Bio-Walnusskerne</t>
  </si>
  <si>
    <t>Name</t>
  </si>
  <si>
    <t>Weight</t>
  </si>
  <si>
    <t>Category</t>
  </si>
  <si>
    <t>Location</t>
  </si>
  <si>
    <t>Duration</t>
  </si>
  <si>
    <t>Class</t>
  </si>
  <si>
    <t>ListOfIngredients</t>
  </si>
  <si>
    <t>Minimum Purchase</t>
  </si>
  <si>
    <t>Purchase Price</t>
  </si>
  <si>
    <t>Edeka</t>
  </si>
  <si>
    <t>Noon Panir</t>
  </si>
  <si>
    <t>Kebap Burgerhaus</t>
  </si>
  <si>
    <t>WASSERSTOFFPEROX 1000g</t>
  </si>
  <si>
    <t>G&amp;G SAHNEJOGHURT</t>
  </si>
  <si>
    <t>Payroll settlement</t>
  </si>
  <si>
    <t>Settlement</t>
  </si>
  <si>
    <t>Macbook left fan replacement</t>
  </si>
  <si>
    <t>Hanchenfladen, Aloe Vera drink, pizza slice for Omar, Lachs und Ei for Yana</t>
  </si>
  <si>
    <t>DATE</t>
  </si>
  <si>
    <t>Transportation</t>
  </si>
  <si>
    <t>Water</t>
  </si>
  <si>
    <t>Meridian Kurzstrecke - Deisenhofen</t>
  </si>
  <si>
    <t>Meridian Kurzstrecke - Siemenswerke</t>
  </si>
  <si>
    <t>Taxi - Unterhaching</t>
  </si>
  <si>
    <t>S-bahn - Donnersbergerbrucke</t>
  </si>
  <si>
    <t>S-bahn - Siemenswerke</t>
  </si>
  <si>
    <t>BARILLA PESTO</t>
  </si>
  <si>
    <t>G&amp;G BASMATI REIS</t>
  </si>
  <si>
    <t>BREAD</t>
  </si>
  <si>
    <t>&lt;-- does bread cost 0.69? Check</t>
  </si>
  <si>
    <t>NATSU WRAP</t>
  </si>
  <si>
    <t>BOUNTY</t>
  </si>
  <si>
    <t>MINIGURKEN</t>
  </si>
  <si>
    <t>Gold-Bier</t>
  </si>
  <si>
    <t>Zwiebelspezialitat</t>
  </si>
  <si>
    <t>Milchreis</t>
  </si>
  <si>
    <t>Sahnejoghurt</t>
  </si>
  <si>
    <t>Mango</t>
  </si>
  <si>
    <t>Nektarinen</t>
  </si>
  <si>
    <t>Bio-Haferdrink</t>
  </si>
  <si>
    <t>Rinder Hackfleisch</t>
  </si>
  <si>
    <t>Kuchenrollen</t>
  </si>
  <si>
    <t>Harry Klein entry</t>
  </si>
  <si>
    <t>Durum Kabab</t>
  </si>
  <si>
    <t>S-bahn - Hauptbahnhof</t>
  </si>
  <si>
    <t>Trata Hellas Griechisches</t>
  </si>
  <si>
    <t>EDK SALATMIX</t>
  </si>
  <si>
    <t>SAUPIQ.THUNFISCH</t>
  </si>
  <si>
    <t>NENI HUMMUS</t>
  </si>
  <si>
    <t>Capuccino XL</t>
  </si>
  <si>
    <t>Mini Pack Stapelch</t>
  </si>
  <si>
    <t>ACCOUNT BALANCE</t>
  </si>
  <si>
    <t>Withdrawals</t>
  </si>
  <si>
    <t>REAL BALANCE</t>
  </si>
  <si>
    <t>BIO-BANANEN</t>
  </si>
  <si>
    <t>0.26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</si>
</sst>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"/>
    <numFmt numFmtId="165" formatCode="&quot;$&quot;#,##0.00"/>
    <numFmt numFmtId="166" formatCode="#,##0.00\ [$€-407]"/>
    <numFmt numFmtId="167" formatCode="0.00&quot;g&quot;"/>
    <numFmt numFmtId="168" formatCode="[$-409]d\-mmm;@"/>
  </numFmts>
  <fonts count="12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  <font>
      <sz val="10"/>
      <color theme="3" tint="0.24994659260841701"/>
      <name val="Century Gothic"/>
      <scheme val="minor"/>
    </font>
    <font>
      <sz val="16"/>
      <color theme="0" tint="-0.249977111117893"/>
      <name val="Tahoma"/>
      <family val="2"/>
      <scheme val="major"/>
    </font>
    <font>
      <sz val="10"/>
      <color theme="4"/>
      <name val="Tahoma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9.9948118533890809E-2"/>
        <bgColor theme="1"/>
      </patternFill>
    </fill>
    <fill>
      <patternFill patternType="solid">
        <fgColor theme="2" tint="-9.9948118533890809E-2"/>
        <bgColor theme="2" tint="-9.9948118533890809E-2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</borders>
  <cellStyleXfs count="6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</cellStyleXfs>
  <cellXfs count="41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4" borderId="0" xfId="0" applyFont="1" applyAlignment="1">
      <alignment horizontal="left" vertical="center"/>
    </xf>
    <xf numFmtId="0" fontId="0" fillId="4" borderId="0" xfId="0" applyFont="1"/>
    <xf numFmtId="9" fontId="0" fillId="4" borderId="0" xfId="0" applyNumberFormat="1" applyFont="1" applyAlignment="1">
      <alignment vertical="center"/>
    </xf>
    <xf numFmtId="165" fontId="0" fillId="4" borderId="0" xfId="0" applyNumberFormat="1" applyFont="1" applyAlignment="1">
      <alignment horizontal="left" vertical="center"/>
    </xf>
    <xf numFmtId="14" fontId="0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/>
    </xf>
    <xf numFmtId="165" fontId="0" fillId="4" borderId="0" xfId="0" applyNumberFormat="1" applyFont="1" applyAlignment="1">
      <alignment horizontal="left"/>
    </xf>
    <xf numFmtId="14" fontId="0" fillId="4" borderId="0" xfId="0" applyNumberFormat="1" applyFon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8" fillId="4" borderId="0" xfId="0" applyFont="1" applyAlignment="1">
      <alignment horizontal="left" vertical="center"/>
    </xf>
    <xf numFmtId="0" fontId="4" fillId="5" borderId="1" xfId="3" applyFont="1" applyFill="1" applyBorder="1" applyAlignment="1">
      <alignment horizontal="left" vertical="center"/>
    </xf>
    <xf numFmtId="0" fontId="9" fillId="4" borderId="0" xfId="0" applyFont="1" applyAlignment="1">
      <alignment horizontal="left" vertical="center"/>
    </xf>
    <xf numFmtId="166" fontId="0" fillId="4" borderId="0" xfId="0" applyNumberFormat="1" applyFont="1" applyAlignment="1">
      <alignment horizontal="left" vertical="center"/>
    </xf>
    <xf numFmtId="166" fontId="0" fillId="6" borderId="2" xfId="0" applyNumberFormat="1" applyFont="1" applyFill="1" applyBorder="1" applyAlignment="1">
      <alignment horizontal="left" vertical="center"/>
    </xf>
    <xf numFmtId="166" fontId="0" fillId="6" borderId="3" xfId="0" applyNumberFormat="1" applyFont="1" applyFill="1" applyBorder="1" applyAlignment="1">
      <alignment horizontal="left" vertical="center"/>
    </xf>
    <xf numFmtId="0" fontId="0" fillId="0" borderId="0" xfId="0" applyFill="1"/>
    <xf numFmtId="166" fontId="9" fillId="4" borderId="0" xfId="0" applyNumberFormat="1" applyFont="1" applyAlignment="1">
      <alignment horizontal="left" vertical="center"/>
    </xf>
    <xf numFmtId="166" fontId="9" fillId="4" borderId="0" xfId="0" applyNumberFormat="1" applyFont="1" applyAlignment="1">
      <alignment horizontal="left"/>
    </xf>
    <xf numFmtId="166" fontId="3" fillId="4" borderId="0" xfId="4" applyNumberFormat="1" applyAlignment="1">
      <alignment horizontal="left" vertical="top"/>
    </xf>
    <xf numFmtId="0" fontId="10" fillId="4" borderId="0" xfId="2" applyFont="1">
      <alignment horizontal="left"/>
    </xf>
    <xf numFmtId="166" fontId="0" fillId="0" borderId="0" xfId="0" applyNumberFormat="1" applyFill="1"/>
    <xf numFmtId="166" fontId="0" fillId="7" borderId="0" xfId="0" applyNumberFormat="1" applyFill="1"/>
    <xf numFmtId="167" fontId="0" fillId="0" borderId="0" xfId="0" applyNumberFormat="1" applyFill="1"/>
    <xf numFmtId="166" fontId="9" fillId="6" borderId="3" xfId="0" applyNumberFormat="1" applyFont="1" applyFill="1" applyBorder="1" applyAlignment="1">
      <alignment horizontal="left" vertical="center"/>
    </xf>
    <xf numFmtId="166" fontId="9" fillId="6" borderId="2" xfId="0" applyNumberFormat="1" applyFont="1" applyFill="1" applyBorder="1" applyAlignment="1">
      <alignment horizontal="left" vertical="center"/>
    </xf>
    <xf numFmtId="166" fontId="9" fillId="6" borderId="0" xfId="0" applyNumberFormat="1" applyFont="1" applyFill="1" applyBorder="1" applyAlignment="1">
      <alignment horizontal="left" vertical="center"/>
    </xf>
    <xf numFmtId="166" fontId="9" fillId="6" borderId="1" xfId="0" applyNumberFormat="1" applyFont="1" applyFill="1" applyBorder="1" applyAlignment="1">
      <alignment horizontal="left" vertical="center"/>
    </xf>
    <xf numFmtId="0" fontId="11" fillId="5" borderId="1" xfId="3" applyFont="1" applyFill="1" applyBorder="1" applyAlignment="1">
      <alignment horizontal="left" vertical="center"/>
    </xf>
    <xf numFmtId="168" fontId="9" fillId="6" borderId="3" xfId="0" applyNumberFormat="1" applyFont="1" applyFill="1" applyBorder="1" applyAlignment="1">
      <alignment horizontal="left" vertical="center"/>
    </xf>
    <xf numFmtId="0" fontId="9" fillId="6" borderId="0" xfId="0" applyFont="1" applyFill="1" applyAlignment="1">
      <alignment horizontal="left" vertical="center"/>
    </xf>
    <xf numFmtId="168" fontId="0" fillId="6" borderId="2" xfId="0" applyNumberFormat="1" applyFont="1" applyFill="1" applyBorder="1" applyAlignment="1">
      <alignment horizontal="left" vertical="center"/>
    </xf>
    <xf numFmtId="165" fontId="9" fillId="4" borderId="0" xfId="0" applyNumberFormat="1" applyFont="1" applyAlignment="1">
      <alignment horizontal="left" vertical="center"/>
    </xf>
    <xf numFmtId="0" fontId="4" fillId="4" borderId="1" xfId="3" applyAlignment="1"/>
    <xf numFmtId="166" fontId="3" fillId="4" borderId="0" xfId="4" applyNumberFormat="1" applyAlignment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69">
    <dxf>
      <font>
        <name val="Century Gothic"/>
        <scheme val="minor"/>
      </font>
      <numFmt numFmtId="168" formatCode="[$-409]d\-mmm;@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name val="Century Gothic"/>
        <scheme val="minor"/>
      </font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2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8" formatCode="[$-409]d\-mmm;@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border outline="0">
        <top style="thin">
          <color theme="2" tint="-0.24994659260841701"/>
        </top>
      </border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ajor"/>
      </font>
      <fill>
        <patternFill patternType="solid">
          <fgColor theme="1"/>
          <bgColor theme="2" tint="-9.9948118533890809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2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8" formatCode="[$-409]d\-mmm;@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border outline="0">
        <top style="thin">
          <color theme="2" tint="-0.24994659260841701"/>
        </top>
      </border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ajor"/>
      </font>
      <fill>
        <patternFill patternType="solid">
          <fgColor theme="1"/>
          <bgColor theme="2" tint="-9.9948118533890809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2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8" formatCode="[$-409]d\-mmm;@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border outline="0">
        <top style="thin">
          <color theme="2" tint="-0.24994659260841701"/>
        </top>
      </border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ajor"/>
      </font>
      <fill>
        <patternFill patternType="solid">
          <fgColor theme="1"/>
          <bgColor theme="2" tint="-9.9948118533890809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2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8" formatCode="[$-409]d\-mmm;@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border outline="0">
        <top style="thin">
          <color theme="2" tint="-0.24994659260841701"/>
        </top>
      </border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ajor"/>
      </font>
      <fill>
        <patternFill patternType="solid">
          <fgColor theme="1"/>
          <bgColor theme="2" tint="-9.9948118533890809E-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2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8" formatCode="[$-409]d\-mmm;@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border outline="0">
        <top style="thin">
          <color theme="2" tint="-0.24994659260841701"/>
        </top>
      </border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Tahoma"/>
        <scheme val="major"/>
      </font>
      <fill>
        <patternFill patternType="solid">
          <fgColor theme="1"/>
          <bgColor theme="2" tint="-9.9948118533890809E-2"/>
        </patternFill>
      </fill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#,##0.00\ [$€-407]"/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name val="Century Gothic"/>
        <scheme val="minor"/>
      </font>
      <fill>
        <patternFill patternType="solid">
          <fgColor theme="2" tint="-9.9948118533890809E-2"/>
          <bgColor theme="2" tint="-9.9948118533890809E-2"/>
        </patternFill>
      </fill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#,##0.00\ [$€-407]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#,##0.00\ [$€-407]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#,##0.00\ [$€-407]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color theme="7"/>
      </font>
    </dxf>
    <dxf>
      <font>
        <color theme="7"/>
      </font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  <dxf>
      <fill>
        <patternFill patternType="solid">
          <fgColor theme="6" tint="0.79992065187536243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Monthly Expenses" pivot="0" count="6" xr9:uid="{00000000-0011-0000-FFFF-FFFF00000000}">
      <tableStyleElement type="wholeTable" dxfId="68"/>
      <tableStyleElement type="headerRow" dxfId="67"/>
      <tableStyleElement type="totalRow" dxfId="66"/>
      <tableStyleElement type="firstColumn" dxfId="65"/>
      <tableStyleElement type="lastColumn" dxfId="64"/>
      <tableStyleElement type="firstRowStripe" dxfId="63"/>
    </tableStyle>
    <tableStyle name="Personal budget table" pivot="0" count="3" xr9:uid="{00000000-0011-0000-FFFF-FFFF01000000}">
      <tableStyleElement type="wholeTable" dxfId="62"/>
      <tableStyleElement type="headerRow" dxfId="61"/>
      <tableStyleElement type="totalRow" dxfId="60"/>
    </tableStyle>
    <tableStyle name="TableStyleQueryPreview" pivot="0" count="3" xr9:uid="{00000000-0011-0000-FFFF-FFFF02000000}">
      <tableStyleElement type="wholeTable" dxfId="59"/>
      <tableStyleElement type="headerRow" dxfId="58"/>
      <tableStyleElement type="firstRowStripe" dxfId="57"/>
    </tableStyle>
    <tableStyle name="TableStyleQueryResult" pivot="0" count="3" xr9:uid="{00000000-0011-0000-FFFF-FFFF03000000}">
      <tableStyleElement type="wholeTable" dxfId="56"/>
      <tableStyleElement type="headerRow" dxfId="55"/>
      <tableStyleElement type="firstRowStripe" dxfId="54"/>
    </tableStyle>
  </tableStyles>
  <colors>
    <mruColors>
      <color rgb="FF0592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9.3030000000000057E-2</c:v>
                </c:pt>
                <c:pt idx="1">
                  <c:v>0.90696999999999994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Month'!$F$6</c:f>
              <c:numCache>
                <c:formatCode>#,##0.00\ [$€-407]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Month'!$F$9</c:f>
              <c:numCache>
                <c:formatCode>#,##0.00\ [$€-407]</c:formatCode>
                <c:ptCount val="1"/>
                <c:pt idx="0">
                  <c:v>1813.9399999999998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189860112"/>
        <c:axId val="1189849232"/>
      </c:barChart>
      <c:catAx>
        <c:axId val="11898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9849232"/>
        <c:crosses val="autoZero"/>
        <c:auto val="1"/>
        <c:lblAlgn val="ctr"/>
        <c:lblOffset val="100"/>
        <c:noMultiLvlLbl val="0"/>
      </c:catAx>
      <c:valAx>
        <c:axId val="1189849232"/>
        <c:scaling>
          <c:orientation val="minMax"/>
          <c:max val="2100"/>
          <c:min val="0"/>
        </c:scaling>
        <c:delete val="0"/>
        <c:axPos val="l"/>
        <c:numFmt formatCode="#,##0.00\ [$€-407]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9860112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401747</xdr:colOff>
      <xdr:row>17</xdr:row>
      <xdr:rowOff>164409</xdr:rowOff>
    </xdr:to>
    <xdr:graphicFrame macro="">
      <xdr:nvGraphicFramePr>
        <xdr:cNvPr id="4" name="chtIncomePct" descr="Donut chart showing percentage of income." title="Percentage of income 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120065</xdr:colOff>
      <xdr:row>3</xdr:row>
      <xdr:rowOff>106456</xdr:rowOff>
    </xdr:from>
    <xdr:to>
      <xdr:col>10</xdr:col>
      <xdr:colOff>698790</xdr:colOff>
      <xdr:row>14</xdr:row>
      <xdr:rowOff>536864</xdr:rowOff>
    </xdr:to>
    <xdr:graphicFrame macro="">
      <xdr:nvGraphicFramePr>
        <xdr:cNvPr id="2" name="chtIncomeExpenses" descr="Column bar chart showing income and expenses." title="Income vs.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od%20budg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d Budget"/>
      <sheetName val="Report"/>
    </sheetNames>
    <sheetDataSet>
      <sheetData sheetId="0"/>
      <sheetData sheetId="1">
        <row r="9">
          <cell r="B9" t="str">
            <v>Alcohol</v>
          </cell>
        </row>
        <row r="10">
          <cell r="B10" t="str">
            <v>Bread</v>
          </cell>
        </row>
        <row r="11">
          <cell r="B11" t="str">
            <v>Drinks</v>
          </cell>
        </row>
        <row r="12">
          <cell r="B12" t="str">
            <v>Fruits &amp; Vegetables</v>
          </cell>
        </row>
        <row r="13">
          <cell r="B13" t="str">
            <v>Meat</v>
          </cell>
        </row>
        <row r="14">
          <cell r="B14" t="str">
            <v>Ready Meals</v>
          </cell>
        </row>
        <row r="15">
          <cell r="B15" t="str">
            <v>Sweets</v>
          </cell>
        </row>
        <row r="16">
          <cell r="B16" t="str">
            <v>Other</v>
          </cell>
        </row>
        <row r="23">
          <cell r="B23" t="str">
            <v>Coffee shops</v>
          </cell>
        </row>
        <row r="24">
          <cell r="B24" t="str">
            <v>Fast Food</v>
          </cell>
        </row>
        <row r="25">
          <cell r="B25" t="str">
            <v>Grocery</v>
          </cell>
        </row>
        <row r="26">
          <cell r="B26" t="str">
            <v>Home Delivery</v>
          </cell>
        </row>
        <row r="27">
          <cell r="B27" t="str">
            <v>Restaurant</v>
          </cell>
        </row>
        <row r="28">
          <cell r="B28" t="str">
            <v>Other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yIncome" displayName="MonthlyIncome" ref="B21:C22" totalsRowShown="0" dataDxfId="51" headerRowCellStyle="Heading 2">
  <autoFilter ref="B21:C22" xr:uid="{00000000-0009-0000-0100-000001000000}"/>
  <tableColumns count="2">
    <tableColumn id="1" xr3:uid="{00000000-0010-0000-0000-000001000000}" name="ITEM" dataDxfId="50"/>
    <tableColumn id="2" xr3:uid="{00000000-0010-0000-0000-000002000000}" name="AMOUNT" dataDxfId="49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onthlyExpenses" displayName="MonthlyExpenses" ref="E21:G34" totalsRowShown="0" dataDxfId="48" headerRowCellStyle="Heading 2">
  <autoFilter ref="E21:G34" xr:uid="{00000000-0009-0000-0100-000002000000}"/>
  <tableColumns count="3">
    <tableColumn id="1" xr3:uid="{00000000-0010-0000-0100-000001000000}" name="ITEM" dataDxfId="47"/>
    <tableColumn id="2" xr3:uid="{00000000-0010-0000-0100-000002000000}" name="AMOUNT" dataDxfId="46"/>
    <tableColumn id="3" xr3:uid="{00000000-0010-0000-0100-000003000000}" name="QUOTA" dataDxfId="45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L21:L22" totalsRowShown="0" dataDxfId="44" headerRowCellStyle="Heading 2">
  <autoFilter ref="L21:L22" xr:uid="{00000000-0009-0000-0100-000003000000}"/>
  <tableColumns count="1">
    <tableColumn id="2" xr3:uid="{00000000-0010-0000-0200-000002000000}" name="AMOUNT" dataDxfId="43">
      <calculatedColumnFormula>TotalMonthlyIncome-SUM(G22:G34)</calculatedColumnFormula>
    </tableColumn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SupermarketFood" displayName="SupermarketFood" ref="N21:P51" totalsRowShown="0" headerRowDxfId="42" dataDxfId="40" headerRowBorderDxfId="41" tableBorderDxfId="39" totalsRowBorderDxfId="38" headerRowCellStyle="Heading 2">
  <autoFilter ref="N21:P51" xr:uid="{00000000-0009-0000-0100-000009000000}"/>
  <tableColumns count="3">
    <tableColumn id="1" xr3:uid="{00000000-0010-0000-0300-000001000000}" name="DATE" dataDxfId="37"/>
    <tableColumn id="2" xr3:uid="{00000000-0010-0000-0300-000002000000}" name="ITEM" dataDxfId="36"/>
    <tableColumn id="3" xr3:uid="{00000000-0010-0000-0300-000003000000}" name="AMOUNT" dataDxfId="35"/>
  </tableColumns>
  <tableStyleInfo name="Personal budget tab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EatingOut" displayName="EatingOut" ref="R21:T27" totalsRowShown="0" headerRowDxfId="34" dataDxfId="32" headerRowBorderDxfId="33" tableBorderDxfId="31" totalsRowBorderDxfId="30" headerRowCellStyle="Heading 2">
  <autoFilter ref="R21:T27" xr:uid="{00000000-0009-0000-0100-00000B000000}"/>
  <tableColumns count="3">
    <tableColumn id="1" xr3:uid="{00000000-0010-0000-0400-000001000000}" name="DATE" dataDxfId="29"/>
    <tableColumn id="2" xr3:uid="{00000000-0010-0000-0400-000002000000}" name="ITEM" dataDxfId="28"/>
    <tableColumn id="3" xr3:uid="{00000000-0010-0000-0400-000003000000}" name="AMOUNT" dataDxfId="27"/>
  </tableColumns>
  <tableStyleInfo name="Personal budget tab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Entertainment" displayName="Entertainment" ref="V21:X24" totalsRowShown="0" headerRowDxfId="26" dataDxfId="24" headerRowBorderDxfId="25" tableBorderDxfId="23" totalsRowBorderDxfId="22" headerRowCellStyle="Heading 2">
  <autoFilter ref="V21:X24" xr:uid="{00000000-0009-0000-0100-00000C000000}"/>
  <tableColumns count="3">
    <tableColumn id="1" xr3:uid="{00000000-0010-0000-0500-000001000000}" name="DATE" dataDxfId="21"/>
    <tableColumn id="2" xr3:uid="{00000000-0010-0000-0500-000002000000}" name="ITEM" dataDxfId="20"/>
    <tableColumn id="3" xr3:uid="{00000000-0010-0000-0500-000003000000}" name="AMOUNT" dataDxfId="19"/>
  </tableColumns>
  <tableStyleInfo name="Personal budget tab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6000000}" name="HouseholdSupplies" displayName="HouseholdSupplies" ref="Z21:AB28" totalsRowShown="0" headerRowDxfId="18" dataDxfId="16" headerRowBorderDxfId="17" tableBorderDxfId="15" totalsRowBorderDxfId="14" headerRowCellStyle="Heading 2">
  <autoFilter ref="Z21:AB28" xr:uid="{00000000-0009-0000-0100-00000D000000}"/>
  <tableColumns count="3">
    <tableColumn id="1" xr3:uid="{00000000-0010-0000-0600-000001000000}" name="DATE" dataDxfId="13"/>
    <tableColumn id="2" xr3:uid="{00000000-0010-0000-0600-000002000000}" name="ITEM" dataDxfId="12"/>
    <tableColumn id="3" xr3:uid="{00000000-0010-0000-0600-000003000000}" name="AMOUNT" dataDxfId="11"/>
  </tableColumns>
  <tableStyleInfo name="Personal budget tab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ransportation" displayName="Transportation" ref="AD21:AF31" totalsRowShown="0" headerRowDxfId="10" dataDxfId="8" headerRowBorderDxfId="9" tableBorderDxfId="7" totalsRowBorderDxfId="6" headerRowCellStyle="Heading 2">
  <autoFilter ref="AD21:AF31" xr:uid="{00000000-0009-0000-0100-000004000000}"/>
  <tableColumns count="3">
    <tableColumn id="1" xr3:uid="{00000000-0010-0000-0700-000001000000}" name="DATE" dataDxfId="5"/>
    <tableColumn id="2" xr3:uid="{00000000-0010-0000-0700-000002000000}" name="ITEM" dataDxfId="4"/>
    <tableColumn id="3" xr3:uid="{00000000-0010-0000-0700-000003000000}" name="AMOUNT" dataDxfId="3"/>
  </tableColumns>
  <tableStyleInfo name="Personal budget tab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Withdrawals" displayName="Withdrawals" ref="I21:J22" totalsRowShown="0" dataDxfId="2" headerRowCellStyle="Heading 2">
  <autoFilter ref="I21:J22" xr:uid="{00000000-0009-0000-0100-000005000000}"/>
  <tableColumns count="2">
    <tableColumn id="2" xr3:uid="{00000000-0010-0000-0800-000002000000}" name="DATE" dataDxfId="0"/>
    <tableColumn id="1" xr3:uid="{00000000-0010-0000-0800-000001000000}" name="AMOUNT" dataDxfId="1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-0.249977111117893"/>
    <pageSetUpPr fitToPage="1"/>
  </sheetPr>
  <dimension ref="A1:AI1048576"/>
  <sheetViews>
    <sheetView showGridLines="0" tabSelected="1" topLeftCell="A34" zoomScaleNormal="85" workbookViewId="0">
      <selection activeCell="P51" sqref="P51"/>
    </sheetView>
  </sheetViews>
  <sheetFormatPr baseColWidth="10" defaultColWidth="9.1640625" defaultRowHeight="27.75" customHeight="1" x14ac:dyDescent="0.15"/>
  <cols>
    <col min="1" max="1" width="4.5" style="9" customWidth="1"/>
    <col min="2" max="2" width="19.83203125" style="9" customWidth="1"/>
    <col min="3" max="3" width="16" style="10" customWidth="1"/>
    <col min="4" max="4" width="6.5" style="9" customWidth="1"/>
    <col min="5" max="5" width="19.83203125" style="9" customWidth="1"/>
    <col min="6" max="6" width="16" style="11" customWidth="1"/>
    <col min="7" max="7" width="15.6640625" style="10" customWidth="1"/>
    <col min="8" max="8" width="6.5" style="9" customWidth="1"/>
    <col min="9" max="9" width="16" style="9" customWidth="1"/>
    <col min="10" max="10" width="12.33203125" style="11" customWidth="1"/>
    <col min="11" max="11" width="6.5" style="10" customWidth="1"/>
    <col min="12" max="12" width="16" style="9" customWidth="1"/>
    <col min="13" max="13" width="6.5" style="9" customWidth="1"/>
    <col min="14" max="14" width="8.1640625" style="9" customWidth="1"/>
    <col min="15" max="15" width="16.6640625" style="9" customWidth="1"/>
    <col min="16" max="16" width="12.33203125" style="9" customWidth="1"/>
    <col min="17" max="17" width="6.5" style="9" customWidth="1"/>
    <col min="18" max="18" width="8.1640625" style="9" customWidth="1"/>
    <col min="19" max="19" width="16.6640625" style="9" customWidth="1"/>
    <col min="20" max="20" width="12.33203125" style="9" customWidth="1"/>
    <col min="21" max="21" width="6.5" style="9" customWidth="1"/>
    <col min="22" max="22" width="8.1640625" style="9" customWidth="1"/>
    <col min="23" max="23" width="16.6640625" style="9" customWidth="1"/>
    <col min="24" max="24" width="12.33203125" style="9" customWidth="1"/>
    <col min="25" max="25" width="6.5" style="9" customWidth="1"/>
    <col min="26" max="26" width="8.1640625" style="9" customWidth="1"/>
    <col min="27" max="27" width="16.6640625" style="9" customWidth="1"/>
    <col min="28" max="28" width="12.33203125" style="9" customWidth="1"/>
    <col min="29" max="29" width="6.5" style="9" customWidth="1"/>
    <col min="30" max="30" width="8.1640625" style="9" customWidth="1"/>
    <col min="31" max="31" width="16.6640625" style="9" customWidth="1"/>
    <col min="32" max="32" width="12.33203125" style="9" customWidth="1"/>
    <col min="33" max="16384" width="9.1640625" style="9"/>
  </cols>
  <sheetData>
    <row r="1" spans="1:12" s="3" customFormat="1" ht="5.25" customHeight="1" x14ac:dyDescent="0.15"/>
    <row r="2" spans="1:12" s="13" customFormat="1" ht="40.5" customHeight="1" x14ac:dyDescent="0.15">
      <c r="B2" s="13" t="s">
        <v>11</v>
      </c>
      <c r="L2" s="13" t="s">
        <v>0</v>
      </c>
    </row>
    <row r="3" spans="1:12" s="4" customFormat="1" ht="33" customHeight="1" x14ac:dyDescent="0.2">
      <c r="B3" s="12" t="s">
        <v>10</v>
      </c>
      <c r="F3" s="12" t="s">
        <v>1</v>
      </c>
    </row>
    <row r="4" spans="1:12" s="4" customFormat="1" ht="18.75" customHeight="1" x14ac:dyDescent="0.15">
      <c r="B4" s="16"/>
      <c r="E4" s="1"/>
      <c r="F4" s="39" t="s">
        <v>2</v>
      </c>
      <c r="G4" s="39"/>
    </row>
    <row r="5" spans="1:12" s="4" customFormat="1" ht="3.75" customHeight="1" x14ac:dyDescent="0.15">
      <c r="E5" s="1"/>
      <c r="F5" s="5"/>
      <c r="G5" s="5"/>
    </row>
    <row r="6" spans="1:12" s="4" customFormat="1" ht="46.5" customHeight="1" x14ac:dyDescent="0.15">
      <c r="E6" s="1"/>
      <c r="F6" s="40">
        <f>SUM(MonthlyIncome[AMOUNT])</f>
        <v>2000</v>
      </c>
      <c r="G6" s="40"/>
      <c r="J6" s="1"/>
      <c r="K6" s="2"/>
    </row>
    <row r="7" spans="1:12" s="4" customFormat="1" ht="18.75" customHeight="1" x14ac:dyDescent="0.15">
      <c r="F7" s="39" t="s">
        <v>3</v>
      </c>
      <c r="G7" s="39"/>
      <c r="J7" s="1"/>
      <c r="K7" s="2"/>
    </row>
    <row r="8" spans="1:12" s="4" customFormat="1" ht="3.75" customHeight="1" x14ac:dyDescent="0.15">
      <c r="F8" s="5"/>
      <c r="G8" s="5"/>
      <c r="J8" s="1"/>
      <c r="K8" s="2"/>
    </row>
    <row r="9" spans="1:12" s="4" customFormat="1" ht="46.5" customHeight="1" x14ac:dyDescent="0.15">
      <c r="E9" s="6"/>
      <c r="F9" s="40">
        <f>SUM(MonthlyExpenses[AMOUNT])</f>
        <v>1813.9399999999998</v>
      </c>
      <c r="G9" s="40"/>
    </row>
    <row r="10" spans="1:12" s="4" customFormat="1" ht="18.75" customHeight="1" x14ac:dyDescent="0.15">
      <c r="A10" s="6"/>
      <c r="E10" s="6"/>
      <c r="F10" s="39" t="s">
        <v>4</v>
      </c>
      <c r="G10" s="39"/>
    </row>
    <row r="11" spans="1:12" s="4" customFormat="1" ht="3.75" customHeight="1" x14ac:dyDescent="0.15">
      <c r="A11" s="6"/>
      <c r="E11" s="6"/>
      <c r="F11" s="5"/>
      <c r="G11" s="5"/>
    </row>
    <row r="12" spans="1:12" s="4" customFormat="1" ht="46.5" customHeight="1" x14ac:dyDescent="0.15">
      <c r="A12" s="6"/>
      <c r="E12" s="6"/>
      <c r="F12" s="40">
        <f>SUM(Savings[AMOUNT])</f>
        <v>23.970000000000027</v>
      </c>
      <c r="G12" s="40"/>
    </row>
    <row r="13" spans="1:12" s="4" customFormat="1" ht="18.75" customHeight="1" x14ac:dyDescent="0.15">
      <c r="A13" s="6"/>
      <c r="E13" s="6"/>
      <c r="F13" s="39" t="s">
        <v>117</v>
      </c>
      <c r="G13" s="39"/>
    </row>
    <row r="14" spans="1:12" s="4" customFormat="1" ht="3.75" customHeight="1" x14ac:dyDescent="0.15">
      <c r="A14" s="6"/>
      <c r="E14" s="6"/>
      <c r="F14" s="5"/>
      <c r="G14" s="5"/>
    </row>
    <row r="15" spans="1:12" s="4" customFormat="1" ht="46.5" customHeight="1" x14ac:dyDescent="0.15">
      <c r="A15" s="6"/>
      <c r="E15" s="6"/>
      <c r="F15" s="40">
        <f>TotalMonthlyIncome-TotalMonthlyExpenses-TotalMonthlySavings</f>
        <v>162.09000000000015</v>
      </c>
      <c r="G15" s="40"/>
    </row>
    <row r="16" spans="1:12" s="4" customFormat="1" ht="18.75" customHeight="1" x14ac:dyDescent="0.15">
      <c r="A16" s="6"/>
      <c r="F16" s="39" t="s">
        <v>115</v>
      </c>
      <c r="G16" s="39"/>
    </row>
    <row r="17" spans="1:35" s="4" customFormat="1" ht="3.75" customHeight="1" x14ac:dyDescent="0.15">
      <c r="F17" s="5"/>
      <c r="G17" s="5"/>
    </row>
    <row r="18" spans="1:35" s="4" customFormat="1" ht="46.5" customHeight="1" x14ac:dyDescent="0.15">
      <c r="F18" s="40">
        <f>F15-Withdrawals[AMOUNT]</f>
        <v>112.09000000000015</v>
      </c>
      <c r="G18" s="40"/>
    </row>
    <row r="19" spans="1:35" ht="46.5" customHeight="1" x14ac:dyDescent="0.2">
      <c r="A19" s="4"/>
      <c r="B19" s="26" t="s">
        <v>35</v>
      </c>
      <c r="C19" s="4"/>
      <c r="D19" s="4"/>
      <c r="E19" s="26" t="s">
        <v>34</v>
      </c>
      <c r="F19" s="25"/>
      <c r="G19" s="25"/>
      <c r="H19" s="4"/>
      <c r="I19" s="26" t="s">
        <v>116</v>
      </c>
      <c r="L19" s="26" t="s">
        <v>36</v>
      </c>
      <c r="M19" s="4"/>
      <c r="N19" s="26" t="s">
        <v>26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ht="31.5" customHeight="1" x14ac:dyDescent="0.2">
      <c r="A20" s="4"/>
      <c r="B20" s="12" t="s">
        <v>5</v>
      </c>
      <c r="C20" s="12"/>
      <c r="D20"/>
      <c r="E20" s="12" t="s">
        <v>6</v>
      </c>
      <c r="F20" s="12"/>
      <c r="G20" s="12"/>
      <c r="H20"/>
      <c r="I20" s="12" t="s">
        <v>116</v>
      </c>
      <c r="L20" s="12" t="s">
        <v>13</v>
      </c>
      <c r="M20" s="4"/>
      <c r="N20" s="12" t="s">
        <v>19</v>
      </c>
      <c r="O20" s="4"/>
      <c r="P20" s="4"/>
      <c r="R20" s="12" t="s">
        <v>32</v>
      </c>
      <c r="S20" s="4"/>
      <c r="T20" s="4"/>
      <c r="V20" s="12" t="s">
        <v>9</v>
      </c>
      <c r="W20" s="4"/>
      <c r="X20" s="4"/>
      <c r="Y20" s="4"/>
      <c r="Z20" s="12" t="s">
        <v>33</v>
      </c>
      <c r="AA20" s="4"/>
      <c r="AB20" s="4"/>
      <c r="AC20" s="4"/>
      <c r="AD20" s="12" t="s">
        <v>83</v>
      </c>
      <c r="AE20" s="4"/>
      <c r="AF20" s="4"/>
    </row>
    <row r="21" spans="1:35" ht="18.75" customHeight="1" x14ac:dyDescent="0.15">
      <c r="A21" s="4"/>
      <c r="B21" s="14" t="s">
        <v>7</v>
      </c>
      <c r="C21" s="14" t="s">
        <v>8</v>
      </c>
      <c r="D21" s="4"/>
      <c r="E21" s="14" t="s">
        <v>7</v>
      </c>
      <c r="F21" s="14" t="s">
        <v>8</v>
      </c>
      <c r="G21" s="14" t="s">
        <v>21</v>
      </c>
      <c r="H21" s="4"/>
      <c r="I21" s="14" t="s">
        <v>82</v>
      </c>
      <c r="J21" s="14" t="s">
        <v>8</v>
      </c>
      <c r="L21" s="14" t="s">
        <v>8</v>
      </c>
      <c r="M21" s="7"/>
      <c r="N21" s="7" t="s">
        <v>82</v>
      </c>
      <c r="O21" s="17" t="s">
        <v>7</v>
      </c>
      <c r="P21" s="34" t="s">
        <v>8</v>
      </c>
      <c r="Q21" s="34"/>
      <c r="R21" s="34" t="s">
        <v>82</v>
      </c>
      <c r="S21" s="34" t="s">
        <v>7</v>
      </c>
      <c r="T21" s="17" t="s">
        <v>8</v>
      </c>
      <c r="V21" s="34" t="s">
        <v>82</v>
      </c>
      <c r="W21" s="34" t="s">
        <v>7</v>
      </c>
      <c r="X21" s="17" t="s">
        <v>8</v>
      </c>
      <c r="Z21" s="34" t="s">
        <v>82</v>
      </c>
      <c r="AA21" s="34" t="s">
        <v>7</v>
      </c>
      <c r="AB21" s="17" t="s">
        <v>8</v>
      </c>
      <c r="AC21" s="4"/>
      <c r="AD21" s="34" t="s">
        <v>82</v>
      </c>
      <c r="AE21" s="34" t="s">
        <v>7</v>
      </c>
      <c r="AF21" s="17" t="s">
        <v>8</v>
      </c>
    </row>
    <row r="22" spans="1:35" ht="28" customHeight="1" x14ac:dyDescent="0.15">
      <c r="A22" s="4"/>
      <c r="B22" s="4" t="s">
        <v>37</v>
      </c>
      <c r="C22" s="19">
        <v>2000</v>
      </c>
      <c r="D22" s="4"/>
      <c r="E22" s="4" t="s">
        <v>14</v>
      </c>
      <c r="F22" s="19">
        <v>600</v>
      </c>
      <c r="G22" s="19">
        <v>600</v>
      </c>
      <c r="H22" s="24"/>
      <c r="I22" s="35">
        <v>43655</v>
      </c>
      <c r="J22" s="30">
        <v>50</v>
      </c>
      <c r="L22" s="21">
        <f>TotalMonthlyIncome-SUM(G22:G34)</f>
        <v>23.970000000000027</v>
      </c>
      <c r="M22" s="7"/>
      <c r="N22" s="35"/>
      <c r="O22" s="33" t="s">
        <v>27</v>
      </c>
      <c r="P22" s="20">
        <v>1.79</v>
      </c>
      <c r="Q22" s="36"/>
      <c r="R22" s="35">
        <v>43646</v>
      </c>
      <c r="S22" s="32" t="s">
        <v>75</v>
      </c>
      <c r="T22" s="21">
        <v>13.32</v>
      </c>
      <c r="V22" s="35">
        <v>43651</v>
      </c>
      <c r="W22" s="21" t="s">
        <v>106</v>
      </c>
      <c r="X22" s="32">
        <v>10</v>
      </c>
      <c r="Z22" s="35"/>
      <c r="AA22" s="33" t="s">
        <v>29</v>
      </c>
      <c r="AB22" s="30">
        <v>3.99</v>
      </c>
      <c r="AD22" s="35">
        <v>43647</v>
      </c>
      <c r="AE22" s="33" t="s">
        <v>85</v>
      </c>
      <c r="AF22" s="30">
        <v>1.5</v>
      </c>
    </row>
    <row r="23" spans="1:35" ht="28" customHeight="1" x14ac:dyDescent="0.15">
      <c r="A23" s="4"/>
      <c r="B23" s="4"/>
      <c r="C23" s="7"/>
      <c r="D23" s="4"/>
      <c r="E23" s="18" t="s">
        <v>16</v>
      </c>
      <c r="F23" s="19">
        <v>401</v>
      </c>
      <c r="G23" s="19">
        <v>401</v>
      </c>
      <c r="H23" s="24"/>
      <c r="I23" s="30"/>
      <c r="J23" s="30"/>
      <c r="L23" s="30"/>
      <c r="M23" s="8"/>
      <c r="N23" s="35"/>
      <c r="O23" s="31" t="s">
        <v>28</v>
      </c>
      <c r="P23" s="21">
        <v>2.59</v>
      </c>
      <c r="Q23" s="36"/>
      <c r="R23" s="35">
        <v>43647</v>
      </c>
      <c r="S23" s="30" t="s">
        <v>81</v>
      </c>
      <c r="T23" s="30">
        <v>10</v>
      </c>
      <c r="V23" s="35">
        <v>43651</v>
      </c>
      <c r="W23" s="30" t="s">
        <v>23</v>
      </c>
      <c r="X23" s="30">
        <v>5</v>
      </c>
      <c r="Z23" s="35"/>
      <c r="AA23" s="31" t="s">
        <v>30</v>
      </c>
      <c r="AB23" s="30">
        <v>1</v>
      </c>
      <c r="AD23" s="35">
        <v>43648</v>
      </c>
      <c r="AE23" s="33" t="s">
        <v>86</v>
      </c>
      <c r="AF23" s="30">
        <v>1.5</v>
      </c>
    </row>
    <row r="24" spans="1:35" ht="28" customHeight="1" x14ac:dyDescent="0.15">
      <c r="A24" s="4"/>
      <c r="B24" s="4"/>
      <c r="C24" s="7"/>
      <c r="D24" s="4"/>
      <c r="E24" s="4" t="s">
        <v>17</v>
      </c>
      <c r="F24" s="19">
        <v>69.59</v>
      </c>
      <c r="G24" s="19">
        <v>69.59</v>
      </c>
      <c r="H24" s="24"/>
      <c r="I24" s="32"/>
      <c r="J24" s="32"/>
      <c r="L24" s="32"/>
      <c r="M24" s="8"/>
      <c r="N24" s="35"/>
      <c r="O24" s="30" t="s">
        <v>60</v>
      </c>
      <c r="P24" s="30">
        <v>1.99</v>
      </c>
      <c r="Q24" s="36"/>
      <c r="R24" s="35">
        <v>43647</v>
      </c>
      <c r="S24" s="30" t="s">
        <v>75</v>
      </c>
      <c r="T24" s="30">
        <v>11.47</v>
      </c>
      <c r="U24" s="32"/>
      <c r="V24" s="35">
        <v>43652</v>
      </c>
      <c r="W24" s="30" t="s">
        <v>23</v>
      </c>
      <c r="X24" s="30">
        <v>11</v>
      </c>
      <c r="Z24" s="35"/>
      <c r="AA24" s="30" t="s">
        <v>31</v>
      </c>
      <c r="AB24" s="30">
        <v>0.69</v>
      </c>
      <c r="AD24" s="35">
        <v>43648</v>
      </c>
      <c r="AE24" s="30" t="s">
        <v>87</v>
      </c>
      <c r="AF24" s="30">
        <v>28.5</v>
      </c>
    </row>
    <row r="25" spans="1:35" ht="28" customHeight="1" x14ac:dyDescent="0.15">
      <c r="A25" s="4"/>
      <c r="B25" s="4"/>
      <c r="C25" s="7"/>
      <c r="D25" s="4"/>
      <c r="E25" s="4" t="s">
        <v>15</v>
      </c>
      <c r="F25" s="19">
        <v>460.64</v>
      </c>
      <c r="G25" s="19">
        <v>460.64</v>
      </c>
      <c r="H25" s="24"/>
      <c r="L25" s="38"/>
      <c r="M25" s="11"/>
      <c r="N25" s="35"/>
      <c r="O25" s="30" t="s">
        <v>62</v>
      </c>
      <c r="P25" s="30">
        <v>1.44</v>
      </c>
      <c r="Q25" s="36"/>
      <c r="R25" s="35">
        <v>43648</v>
      </c>
      <c r="S25" s="30" t="s">
        <v>84</v>
      </c>
      <c r="T25" s="30">
        <v>1.5</v>
      </c>
      <c r="Z25" s="35"/>
      <c r="AA25" s="30" t="s">
        <v>61</v>
      </c>
      <c r="AB25" s="30">
        <v>2.2000000000000002</v>
      </c>
      <c r="AD25" s="35">
        <v>43649</v>
      </c>
      <c r="AE25" s="30" t="s">
        <v>88</v>
      </c>
      <c r="AF25" s="30">
        <v>2.9</v>
      </c>
    </row>
    <row r="26" spans="1:35" ht="28" customHeight="1" x14ac:dyDescent="0.15">
      <c r="A26" s="4"/>
      <c r="B26" s="4"/>
      <c r="C26" s="7"/>
      <c r="D26" s="4"/>
      <c r="E26" s="4" t="s">
        <v>22</v>
      </c>
      <c r="F26" s="19">
        <v>34.799999999999997</v>
      </c>
      <c r="G26" s="19">
        <v>34.799999999999997</v>
      </c>
      <c r="H26" s="24"/>
      <c r="L26" s="19"/>
      <c r="M26" s="11"/>
      <c r="N26" s="35"/>
      <c r="O26" s="30" t="s">
        <v>63</v>
      </c>
      <c r="P26" s="30">
        <v>2.4500000000000002</v>
      </c>
      <c r="Q26" s="36"/>
      <c r="R26" s="35">
        <v>43652</v>
      </c>
      <c r="S26" s="30" t="s">
        <v>107</v>
      </c>
      <c r="T26" s="30">
        <v>7</v>
      </c>
      <c r="Z26" s="35">
        <v>43645</v>
      </c>
      <c r="AA26" s="30" t="s">
        <v>76</v>
      </c>
      <c r="AB26" s="30">
        <v>10.89</v>
      </c>
      <c r="AD26" s="35">
        <v>43649</v>
      </c>
      <c r="AE26" s="30" t="s">
        <v>89</v>
      </c>
      <c r="AF26" s="30">
        <v>2.9</v>
      </c>
    </row>
    <row r="27" spans="1:35" ht="28" customHeight="1" x14ac:dyDescent="0.15">
      <c r="A27" s="4"/>
      <c r="B27" s="4"/>
      <c r="C27" s="7"/>
      <c r="D27" s="4"/>
      <c r="E27" s="4" t="s">
        <v>18</v>
      </c>
      <c r="F27" s="19">
        <v>3.81</v>
      </c>
      <c r="G27" s="19"/>
      <c r="H27" s="24"/>
      <c r="L27" s="19"/>
      <c r="M27" s="11"/>
      <c r="N27" s="35">
        <v>43647</v>
      </c>
      <c r="O27" s="30" t="s">
        <v>77</v>
      </c>
      <c r="P27" s="30">
        <v>1.99</v>
      </c>
      <c r="Q27" s="32"/>
      <c r="R27" s="35">
        <v>43652</v>
      </c>
      <c r="S27" s="30" t="s">
        <v>109</v>
      </c>
      <c r="T27" s="30">
        <v>21.7</v>
      </c>
      <c r="Z27" s="35">
        <v>43647</v>
      </c>
      <c r="AA27" s="30" t="s">
        <v>80</v>
      </c>
      <c r="AB27" s="30">
        <v>15.64</v>
      </c>
      <c r="AD27" s="35">
        <v>43649</v>
      </c>
      <c r="AE27" s="33" t="s">
        <v>86</v>
      </c>
      <c r="AF27" s="30">
        <v>1.5</v>
      </c>
    </row>
    <row r="28" spans="1:35" ht="28" customHeight="1" x14ac:dyDescent="0.15">
      <c r="A28" s="4"/>
      <c r="B28" s="4"/>
      <c r="C28" s="7"/>
      <c r="D28" s="4"/>
      <c r="E28" s="4" t="s">
        <v>83</v>
      </c>
      <c r="F28" s="19">
        <f>SUM(Transportation[AMOUNT])</f>
        <v>46.199999999999996</v>
      </c>
      <c r="G28" s="19">
        <v>60</v>
      </c>
      <c r="H28" s="24"/>
      <c r="L28" s="19"/>
      <c r="M28" s="11"/>
      <c r="N28" s="35">
        <v>43648</v>
      </c>
      <c r="O28" s="30" t="s">
        <v>43</v>
      </c>
      <c r="P28" s="30">
        <v>0.99</v>
      </c>
      <c r="Q28" s="36"/>
      <c r="R28" s="11"/>
      <c r="Z28" s="35">
        <v>43652</v>
      </c>
      <c r="AA28" s="30" t="s">
        <v>105</v>
      </c>
      <c r="AB28" s="30">
        <v>1.65</v>
      </c>
      <c r="AD28" s="35">
        <v>43649</v>
      </c>
      <c r="AE28" s="30" t="s">
        <v>85</v>
      </c>
      <c r="AF28" s="30">
        <v>1.5</v>
      </c>
    </row>
    <row r="29" spans="1:35" ht="28" customHeight="1" x14ac:dyDescent="0.15">
      <c r="A29" s="4"/>
      <c r="B29" s="4"/>
      <c r="C29" s="7"/>
      <c r="D29" s="4"/>
      <c r="E29" s="4" t="s">
        <v>19</v>
      </c>
      <c r="F29" s="19">
        <f>SUM(SupermarketFood[AMOUNT])</f>
        <v>55.840000000000011</v>
      </c>
      <c r="G29" s="19">
        <v>100</v>
      </c>
      <c r="H29" s="24"/>
      <c r="L29" s="19"/>
      <c r="M29" s="11"/>
      <c r="N29" s="35">
        <v>43649</v>
      </c>
      <c r="O29" s="30" t="s">
        <v>90</v>
      </c>
      <c r="P29" s="30">
        <v>3.29</v>
      </c>
      <c r="Q29" s="36"/>
      <c r="AD29" s="35">
        <v>43650</v>
      </c>
      <c r="AE29" s="30" t="s">
        <v>86</v>
      </c>
      <c r="AF29" s="30">
        <v>1.5</v>
      </c>
    </row>
    <row r="30" spans="1:35" ht="28" customHeight="1" x14ac:dyDescent="0.15">
      <c r="A30" s="4"/>
      <c r="B30" s="4"/>
      <c r="C30" s="7"/>
      <c r="D30" s="4"/>
      <c r="E30" s="4" t="s">
        <v>20</v>
      </c>
      <c r="F30" s="19">
        <f>SUM(EatingOut[AMOUNT])</f>
        <v>64.989999999999995</v>
      </c>
      <c r="G30" s="19">
        <v>100</v>
      </c>
      <c r="H30" s="24"/>
      <c r="L30" s="19"/>
      <c r="M30" s="11"/>
      <c r="N30" s="35">
        <v>43649</v>
      </c>
      <c r="O30" s="30" t="s">
        <v>91</v>
      </c>
      <c r="P30" s="30">
        <v>1.99</v>
      </c>
      <c r="Q30" s="36"/>
      <c r="AD30" s="35">
        <v>43651</v>
      </c>
      <c r="AE30" s="30" t="s">
        <v>86</v>
      </c>
      <c r="AF30" s="30">
        <v>1.5</v>
      </c>
    </row>
    <row r="31" spans="1:35" ht="28" customHeight="1" x14ac:dyDescent="0.15">
      <c r="A31" s="4"/>
      <c r="B31" s="4"/>
      <c r="C31" s="7"/>
      <c r="D31" s="4"/>
      <c r="E31" s="4" t="s">
        <v>9</v>
      </c>
      <c r="F31" s="19">
        <f>SUM(Entertainment[AMOUNT])</f>
        <v>26</v>
      </c>
      <c r="G31" s="19">
        <v>100</v>
      </c>
      <c r="H31" s="24"/>
      <c r="L31" s="19"/>
      <c r="M31" s="11"/>
      <c r="N31" s="35">
        <v>43649</v>
      </c>
      <c r="O31" s="30" t="s">
        <v>92</v>
      </c>
      <c r="P31" s="30">
        <v>0.69</v>
      </c>
      <c r="Q31" s="36" t="s">
        <v>93</v>
      </c>
      <c r="AD31" s="35">
        <v>43651</v>
      </c>
      <c r="AE31" s="30" t="s">
        <v>108</v>
      </c>
      <c r="AF31" s="30">
        <v>2.9</v>
      </c>
    </row>
    <row r="32" spans="1:35" ht="27.75" customHeight="1" x14ac:dyDescent="0.15">
      <c r="A32" s="4"/>
      <c r="B32" s="4"/>
      <c r="C32" s="7"/>
      <c r="D32" s="4"/>
      <c r="E32" s="18" t="s">
        <v>25</v>
      </c>
      <c r="F32" s="19">
        <f>SUM(HouseholdSupplies[AMOUNT])</f>
        <v>36.059999999999995</v>
      </c>
      <c r="G32" s="23">
        <v>50</v>
      </c>
      <c r="H32" s="24"/>
      <c r="L32" s="4"/>
      <c r="M32" s="11"/>
      <c r="N32" s="35">
        <v>43650</v>
      </c>
      <c r="O32" s="30" t="s">
        <v>94</v>
      </c>
      <c r="P32" s="30">
        <v>2.99</v>
      </c>
      <c r="Q32" s="36"/>
    </row>
    <row r="33" spans="2:17" ht="27.75" customHeight="1" x14ac:dyDescent="0.15">
      <c r="B33" s="4"/>
      <c r="C33" s="7"/>
      <c r="D33" s="4"/>
      <c r="E33" s="18" t="s">
        <v>78</v>
      </c>
      <c r="F33" s="23">
        <v>14.83</v>
      </c>
      <c r="G33" s="23"/>
      <c r="H33" s="4"/>
      <c r="L33" s="4"/>
      <c r="M33" s="11"/>
      <c r="N33" s="35">
        <v>43650</v>
      </c>
      <c r="O33" s="30" t="s">
        <v>95</v>
      </c>
      <c r="P33" s="30">
        <v>0.69</v>
      </c>
      <c r="Q33" s="36"/>
    </row>
    <row r="34" spans="2:17" ht="27.75" customHeight="1" x14ac:dyDescent="0.15">
      <c r="B34" s="4"/>
      <c r="C34" s="7"/>
      <c r="D34" s="4"/>
      <c r="E34" s="18" t="s">
        <v>79</v>
      </c>
      <c r="F34" s="23">
        <v>0.18</v>
      </c>
      <c r="G34" s="23"/>
      <c r="H34" s="4"/>
      <c r="L34" s="4"/>
      <c r="M34" s="11"/>
      <c r="N34" s="35">
        <v>43650</v>
      </c>
      <c r="O34" s="30" t="s">
        <v>94</v>
      </c>
      <c r="P34" s="30">
        <v>2.99</v>
      </c>
      <c r="Q34" s="36"/>
    </row>
    <row r="35" spans="2:17" ht="27.75" customHeight="1" x14ac:dyDescent="0.15">
      <c r="M35" s="11"/>
      <c r="N35" s="35">
        <v>43651</v>
      </c>
      <c r="O35" s="30" t="s">
        <v>96</v>
      </c>
      <c r="P35" s="30">
        <v>2</v>
      </c>
      <c r="Q35" s="36"/>
    </row>
    <row r="36" spans="2:17" ht="27.75" customHeight="1" x14ac:dyDescent="0.15">
      <c r="M36" s="11"/>
      <c r="N36" s="35">
        <v>43651</v>
      </c>
      <c r="O36" s="30" t="s">
        <v>97</v>
      </c>
      <c r="P36" s="30">
        <v>3.29</v>
      </c>
      <c r="Q36" s="36"/>
    </row>
    <row r="37" spans="2:17" ht="27.75" customHeight="1" x14ac:dyDescent="0.15">
      <c r="M37" s="11"/>
      <c r="N37" s="35">
        <v>43652</v>
      </c>
      <c r="O37" s="30" t="s">
        <v>98</v>
      </c>
      <c r="P37" s="30">
        <v>1.65</v>
      </c>
    </row>
    <row r="38" spans="2:17" ht="27.75" customHeight="1" x14ac:dyDescent="0.15">
      <c r="M38" s="11"/>
      <c r="N38" s="35">
        <v>43652</v>
      </c>
      <c r="O38" s="30" t="s">
        <v>99</v>
      </c>
      <c r="P38" s="30">
        <v>0.28999999999999998</v>
      </c>
    </row>
    <row r="39" spans="2:17" ht="27.75" customHeight="1" x14ac:dyDescent="0.15">
      <c r="M39" s="11"/>
      <c r="N39" s="35">
        <v>43652</v>
      </c>
      <c r="O39" s="30" t="s">
        <v>100</v>
      </c>
      <c r="P39" s="30">
        <v>1.99</v>
      </c>
    </row>
    <row r="40" spans="2:17" ht="27.75" customHeight="1" x14ac:dyDescent="0.15">
      <c r="M40" s="11"/>
      <c r="N40" s="35">
        <v>43652</v>
      </c>
      <c r="O40" s="30" t="s">
        <v>101</v>
      </c>
      <c r="P40" s="30">
        <v>1.49</v>
      </c>
    </row>
    <row r="41" spans="2:17" ht="27.75" customHeight="1" x14ac:dyDescent="0.15">
      <c r="M41" s="11"/>
      <c r="N41" s="35">
        <v>43652</v>
      </c>
      <c r="O41" s="30" t="s">
        <v>102</v>
      </c>
      <c r="P41" s="30">
        <v>1.27</v>
      </c>
    </row>
    <row r="42" spans="2:17" ht="27.75" customHeight="1" x14ac:dyDescent="0.15">
      <c r="M42" s="11"/>
      <c r="N42" s="35">
        <v>43652</v>
      </c>
      <c r="O42" s="30" t="s">
        <v>103</v>
      </c>
      <c r="P42" s="30">
        <v>0.95</v>
      </c>
    </row>
    <row r="43" spans="2:17" ht="27.75" customHeight="1" x14ac:dyDescent="0.15">
      <c r="M43" s="11"/>
      <c r="N43" s="35">
        <v>43652</v>
      </c>
      <c r="O43" s="30" t="s">
        <v>104</v>
      </c>
      <c r="P43" s="30">
        <v>2.99</v>
      </c>
    </row>
    <row r="44" spans="2:17" ht="27.75" customHeight="1" x14ac:dyDescent="0.15">
      <c r="M44" s="11"/>
      <c r="N44" s="35">
        <v>43654</v>
      </c>
      <c r="O44" s="30" t="s">
        <v>110</v>
      </c>
      <c r="P44" s="30">
        <v>1.99</v>
      </c>
    </row>
    <row r="45" spans="2:17" ht="27.75" customHeight="1" x14ac:dyDescent="0.15">
      <c r="M45" s="11"/>
      <c r="N45" s="35">
        <v>43654</v>
      </c>
      <c r="O45" s="30" t="s">
        <v>111</v>
      </c>
      <c r="P45" s="30">
        <v>2.99</v>
      </c>
    </row>
    <row r="46" spans="2:17" ht="27.75" customHeight="1" x14ac:dyDescent="0.15">
      <c r="M46" s="11"/>
      <c r="N46" s="35">
        <v>43654</v>
      </c>
      <c r="O46" s="30" t="s">
        <v>112</v>
      </c>
      <c r="P46" s="32">
        <v>2.99</v>
      </c>
    </row>
    <row r="47" spans="2:17" ht="27.75" customHeight="1" x14ac:dyDescent="0.15">
      <c r="M47" s="11"/>
      <c r="N47" s="35">
        <v>43655</v>
      </c>
      <c r="O47" s="30" t="s">
        <v>96</v>
      </c>
      <c r="P47" s="30">
        <v>2.48</v>
      </c>
    </row>
    <row r="48" spans="2:17" ht="27.75" customHeight="1" x14ac:dyDescent="0.15">
      <c r="M48" s="11"/>
      <c r="N48" s="35">
        <v>43655</v>
      </c>
      <c r="O48" s="30" t="s">
        <v>113</v>
      </c>
      <c r="P48" s="30">
        <v>2.9</v>
      </c>
    </row>
    <row r="49" spans="13:16" ht="27.75" customHeight="1" x14ac:dyDescent="0.15">
      <c r="M49" s="11"/>
      <c r="N49" s="35">
        <v>43655</v>
      </c>
      <c r="O49" s="30" t="s">
        <v>114</v>
      </c>
      <c r="P49" s="30">
        <v>0.69</v>
      </c>
    </row>
    <row r="50" spans="13:16" ht="27.75" customHeight="1" x14ac:dyDescent="0.15">
      <c r="N50" s="35">
        <v>43656</v>
      </c>
      <c r="O50" s="21" t="s">
        <v>96</v>
      </c>
      <c r="P50" s="30"/>
    </row>
    <row r="51" spans="13:16" ht="27.75" customHeight="1" x14ac:dyDescent="0.15">
      <c r="N51" s="35">
        <v>43656</v>
      </c>
      <c r="O51" s="30" t="s">
        <v>118</v>
      </c>
      <c r="P51" s="30" t="s">
        <v>119</v>
      </c>
    </row>
    <row r="1048576" spans="11:11" ht="27.75" customHeight="1" x14ac:dyDescent="0.15">
      <c r="K1048576" s="37"/>
    </row>
  </sheetData>
  <mergeCells count="10">
    <mergeCell ref="F16:G16"/>
    <mergeCell ref="F18:G18"/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9259091-5E1F-48B8-ACB1-043C76D3FB35}">
            <xm:f>'Chart Data'!$B$6</xm:f>
            <x14:dxf>
              <font>
                <color theme="7"/>
              </font>
            </x14:dxf>
          </x14:cfRule>
          <xm:sqref>F15:G15 F19:G19</xm:sqref>
        </x14:conditionalFormatting>
        <x14:conditionalFormatting xmlns:xm="http://schemas.microsoft.com/office/excel/2006/main">
          <x14:cfRule type="expression" priority="1" id="{FBFB2769-41A0-4D55-BBF7-6E7A32CD3228}">
            <xm:f>'Chart Data'!$B$6</xm:f>
            <x14:dxf>
              <font>
                <color theme="7"/>
              </font>
            </x14:dxf>
          </x14:cfRule>
          <xm:sqref>F18:G18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1:F12"/>
  <sheetViews>
    <sheetView zoomScale="220" zoomScaleNormal="220" workbookViewId="0">
      <selection activeCell="C4" sqref="C4"/>
    </sheetView>
  </sheetViews>
  <sheetFormatPr baseColWidth="10" defaultColWidth="9.1640625" defaultRowHeight="13" x14ac:dyDescent="0.15"/>
  <cols>
    <col min="1" max="1" width="24.5" style="22" bestFit="1" customWidth="1"/>
    <col min="2" max="2" width="11" style="29" customWidth="1"/>
    <col min="3" max="3" width="18.6640625" style="22" bestFit="1" customWidth="1"/>
    <col min="4" max="4" width="14.5" style="27" bestFit="1" customWidth="1"/>
    <col min="5" max="5" width="14.83203125" style="22" bestFit="1" customWidth="1"/>
    <col min="6" max="6" width="8.6640625" style="22" bestFit="1" customWidth="1"/>
    <col min="7" max="16384" width="9.1640625" style="22"/>
  </cols>
  <sheetData>
    <row r="1" spans="1:6" x14ac:dyDescent="0.15">
      <c r="A1" s="22" t="s">
        <v>64</v>
      </c>
      <c r="B1" s="29" t="s">
        <v>65</v>
      </c>
      <c r="C1" s="22" t="s">
        <v>71</v>
      </c>
      <c r="D1" s="27" t="s">
        <v>72</v>
      </c>
      <c r="E1" s="22" t="s">
        <v>66</v>
      </c>
      <c r="F1" s="22" t="s">
        <v>67</v>
      </c>
    </row>
    <row r="2" spans="1:6" x14ac:dyDescent="0.15">
      <c r="A2" s="22" t="s">
        <v>57</v>
      </c>
      <c r="B2" s="29">
        <v>1000</v>
      </c>
      <c r="C2" s="29">
        <v>1000</v>
      </c>
      <c r="D2" s="27">
        <v>1.99</v>
      </c>
      <c r="E2" s="22" t="s">
        <v>38</v>
      </c>
      <c r="F2" s="22" t="s">
        <v>41</v>
      </c>
    </row>
    <row r="3" spans="1:6" x14ac:dyDescent="0.15">
      <c r="A3" s="22" t="s">
        <v>58</v>
      </c>
      <c r="B3" s="29">
        <v>0</v>
      </c>
      <c r="C3" s="29">
        <v>400</v>
      </c>
      <c r="D3" s="27">
        <v>3.59</v>
      </c>
      <c r="E3" s="22" t="s">
        <v>39</v>
      </c>
      <c r="F3" s="22" t="s">
        <v>41</v>
      </c>
    </row>
    <row r="4" spans="1:6" x14ac:dyDescent="0.15">
      <c r="A4" s="22" t="s">
        <v>24</v>
      </c>
      <c r="B4" s="29">
        <v>437.5</v>
      </c>
      <c r="C4" s="29">
        <v>750</v>
      </c>
      <c r="D4" s="27">
        <v>1.79</v>
      </c>
      <c r="E4" s="22" t="s">
        <v>38</v>
      </c>
      <c r="F4" s="22" t="s">
        <v>73</v>
      </c>
    </row>
    <row r="5" spans="1:6" x14ac:dyDescent="0.15">
      <c r="A5" s="22" t="s">
        <v>42</v>
      </c>
      <c r="B5" s="29">
        <v>130</v>
      </c>
      <c r="C5" s="29">
        <v>150</v>
      </c>
      <c r="D5" s="27">
        <v>2.4500000000000002</v>
      </c>
      <c r="E5" s="22" t="s">
        <v>45</v>
      </c>
      <c r="F5" s="22" t="s">
        <v>41</v>
      </c>
    </row>
    <row r="6" spans="1:6" x14ac:dyDescent="0.15">
      <c r="A6" s="22" t="s">
        <v>43</v>
      </c>
      <c r="B6" s="29">
        <v>150</v>
      </c>
      <c r="C6" s="29">
        <v>150</v>
      </c>
      <c r="D6" s="27">
        <v>5</v>
      </c>
      <c r="E6" s="22" t="s">
        <v>46</v>
      </c>
      <c r="F6" s="22" t="s">
        <v>41</v>
      </c>
    </row>
    <row r="7" spans="1:6" x14ac:dyDescent="0.15">
      <c r="A7" s="22" t="s">
        <v>44</v>
      </c>
      <c r="B7" s="29">
        <v>19.25</v>
      </c>
      <c r="C7" s="29">
        <v>43.75</v>
      </c>
      <c r="D7" s="27">
        <v>5</v>
      </c>
      <c r="E7" s="22" t="s">
        <v>23</v>
      </c>
      <c r="F7" s="22" t="s">
        <v>73</v>
      </c>
    </row>
    <row r="8" spans="1:6" x14ac:dyDescent="0.15">
      <c r="A8" s="22" t="s">
        <v>47</v>
      </c>
      <c r="B8" s="29">
        <v>500</v>
      </c>
      <c r="C8" s="29">
        <v>500</v>
      </c>
      <c r="D8" s="27">
        <v>1.39</v>
      </c>
      <c r="E8" s="22" t="s">
        <v>46</v>
      </c>
      <c r="F8" s="22" t="s">
        <v>41</v>
      </c>
    </row>
    <row r="9" spans="1:6" x14ac:dyDescent="0.15">
      <c r="A9" s="22" t="s">
        <v>48</v>
      </c>
      <c r="B9" s="29">
        <v>315</v>
      </c>
      <c r="C9" s="29">
        <v>315</v>
      </c>
      <c r="D9" s="27">
        <v>0.49</v>
      </c>
      <c r="E9" s="22" t="s">
        <v>49</v>
      </c>
      <c r="F9" s="22" t="s">
        <v>41</v>
      </c>
    </row>
    <row r="10" spans="1:6" x14ac:dyDescent="0.15">
      <c r="A10" s="22" t="s">
        <v>50</v>
      </c>
      <c r="B10" s="29">
        <v>0</v>
      </c>
      <c r="C10" s="29">
        <v>1</v>
      </c>
      <c r="D10" s="27">
        <v>1.5</v>
      </c>
      <c r="E10" s="22" t="s">
        <v>49</v>
      </c>
      <c r="F10" s="22" t="s">
        <v>41</v>
      </c>
    </row>
    <row r="11" spans="1:6" x14ac:dyDescent="0.15">
      <c r="A11" s="22" t="s">
        <v>51</v>
      </c>
      <c r="B11" s="29">
        <v>20</v>
      </c>
      <c r="C11" s="29">
        <v>1</v>
      </c>
      <c r="D11" s="27">
        <v>1.5</v>
      </c>
      <c r="E11" s="22" t="s">
        <v>49</v>
      </c>
      <c r="F11" s="22" t="s">
        <v>41</v>
      </c>
    </row>
    <row r="12" spans="1:6" x14ac:dyDescent="0.15">
      <c r="A12" s="22" t="s">
        <v>52</v>
      </c>
      <c r="B12" s="29">
        <v>13</v>
      </c>
      <c r="C12" s="29">
        <v>22</v>
      </c>
      <c r="D12" s="28">
        <v>4.99</v>
      </c>
      <c r="E12" s="22" t="s">
        <v>53</v>
      </c>
      <c r="F12" s="22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zoomScale="250" zoomScaleNormal="250" workbookViewId="0">
      <selection activeCell="A3" sqref="A3"/>
    </sheetView>
  </sheetViews>
  <sheetFormatPr baseColWidth="10" defaultColWidth="9.1640625" defaultRowHeight="13" x14ac:dyDescent="0.15"/>
  <cols>
    <col min="1" max="16384" width="9.1640625" style="22"/>
  </cols>
  <sheetData>
    <row r="1" spans="1:4" x14ac:dyDescent="0.15">
      <c r="A1" s="22" t="s">
        <v>64</v>
      </c>
      <c r="B1" s="22" t="s">
        <v>68</v>
      </c>
      <c r="C1" s="22" t="s">
        <v>69</v>
      </c>
      <c r="D1" s="22" t="s">
        <v>70</v>
      </c>
    </row>
    <row r="2" spans="1:4" x14ac:dyDescent="0.15">
      <c r="A2" s="22" t="s">
        <v>74</v>
      </c>
      <c r="B2" s="22">
        <v>5</v>
      </c>
      <c r="C2" s="22" t="s">
        <v>40</v>
      </c>
      <c r="D2" s="22" t="s">
        <v>56</v>
      </c>
    </row>
    <row r="3" spans="1:4" x14ac:dyDescent="0.15">
      <c r="A3" s="22" t="s">
        <v>54</v>
      </c>
      <c r="B3" s="22">
        <v>50</v>
      </c>
      <c r="C3" s="22" t="s">
        <v>55</v>
      </c>
      <c r="D3" s="22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12</v>
      </c>
    </row>
    <row r="4" spans="2:2" x14ac:dyDescent="0.15">
      <c r="B4" s="15">
        <f>MIN(1,1-B5)</f>
        <v>9.3030000000000057E-2</v>
      </c>
    </row>
    <row r="5" spans="2:2" x14ac:dyDescent="0.15">
      <c r="B5" s="15">
        <f>MIN(TotalMonthlyExpenses/TotalMonthlyIncome,1)</f>
        <v>0.90696999999999994</v>
      </c>
    </row>
    <row r="6" spans="2:2" x14ac:dyDescent="0.1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9 a f e 5 4 b - c 4 6 3 - 4 5 f c - b 7 0 5 - 6 1 b 9 8 1 4 9 a e 2 f "   s q m i d = " 2 b f 7 a 6 b 1 - 2 b 6 3 - 4 5 0 f - 8 e 1 1 - 6 d d b b 0 1 f b 9 1 8 "   x m l n s = " h t t p : / / s c h e m a s . m i c r o s o f t . c o m / D a t a M a s h u p " > A A A A A B o D A A B Q S w M E F A A C A A g A h W n e T s F C U G m q A A A A + g A A A B I A H A B D b 2 5 m a W c v U G F j a 2 F n Z S 5 4 b W w g o h g A K K A U A A A A A A A A A A A A A A A A A A A A A A A A A A A A h Y 9 N D o I w F I S v Q r r n t Z S A P 3 m U h V t J T I j G L S k V G q E Y K J a 7 u f B I X k E T x b h z N / P l W 8 w 8 b n d M p 7 b x r q o f d G c S E g A j n j K y K 7 W p E j L a k 7 8 k q c B d I c 9 F p b y X b I b 1 N J Q J q a 2 9 r C l 1 z o E L o e s r y h k L 6 D H b 5 r J W b U G + s v 4 v + 9 o M t j B S E Y G H 9 x j B I e Y Q c c 5 h w Q K k M 8 Z M m z k H E E H I V z E w p D 8 Y N 2 N j x 1 4 J Z f x 9 j n S u S D 8 / x B N Q S w M E F A A C A A g A h W n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p 3 k 4 o i k e 4 D g A A A B E A A A A T A B w A R m 9 y b X V s Y X M v U 2 V j d G l v b j E u b S C i G A A o o B Q A A A A A A A A A A A A A A A A A A A A A A A A A A A A r T k 0 u y c z P U w i G 0 I b W A F B L A Q I t A B Q A A g A I A I V p 3 k 7 B Q l B p q g A A A P o A A A A S A A A A A A A A A A A A A A A A A A A A A A B D b 2 5 m a W c v U G F j a 2 F n Z S 5 4 b W x Q S w E C L Q A U A A I A C A C F a d 5 O D 8 r p q 6 Q A A A D p A A A A E w A A A A A A A A A A A A A A A A D 2 A A A A W 0 N v b n R l b n R f V H l w Z X N d L n h t b F B L A Q I t A B Q A A g A I A I V p 3 k 4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R Q f 9 c n G m / Q K H T M p k 4 8 I Q K A A A A A A I A A A A A A B B m A A A A A Q A A I A A A A L Z F x R b P C R w D n x X C 8 R c + x y b 8 / Z O z 8 T D p O k Y u G f r i Z U 9 v A A A A A A 6 A A A A A A g A A I A A A A L q + F C F Q N v 6 q y + l E E 2 c D j d 6 H 7 U C 3 r k X i G S N + T I A t x s R q U A A A A O L j X x Z T B B O B J Q 8 d X A Z p p t G g p H 0 B j E b / / s O P j J u B + 7 p T R O M m L l 7 4 E 2 f F M Z 6 n P P o 7 X o m c a T L 1 H y H j j 2 3 x / 8 a r w P D 8 v j q s b J h X Q B + 9 E b K i 5 2 i M Q A A A A I h T 9 O i T 4 h y v 3 i + 0 J Q B O 9 X 1 k Q p B P 9 Z d l F N 9 H S W Y u u u 3 V 9 e V r V / 7 b o f N X 9 2 O m Z X l B S G q z V B c J a f L o 6 y c h N g o Y h L 8 = < / D a t a M a s h u p > 
</file>

<file path=customXml/itemProps1.xml><?xml version="1.0" encoding="utf-8"?>
<ds:datastoreItem xmlns:ds="http://schemas.openxmlformats.org/officeDocument/2006/customXml" ds:itemID="{958ABE6C-46C5-4D46-8A78-2E49BCE5EB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Current Month</vt:lpstr>
      <vt:lpstr>Inventory</vt:lpstr>
      <vt:lpstr>Recipes</vt:lpstr>
      <vt:lpstr>Chart Data</vt:lpstr>
      <vt:lpstr>'Current Month'!Print_Titles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2014-09-09T12:15:28Z</dcterms:created>
  <dcterms:modified xsi:type="dcterms:W3CDTF">2019-07-10T09:45:38Z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