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m300\Desktop\"/>
    </mc:Choice>
  </mc:AlternateContent>
  <xr:revisionPtr revIDLastSave="0" documentId="13_ncr:1_{C57B6C0E-79AA-42C2-9E38-3EAA91F204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rowdfunding" sheetId="1" r:id="rId1"/>
    <sheet name="Sheet1" sheetId="2" r:id="rId2"/>
    <sheet name="Sheet2" sheetId="5" r:id="rId3"/>
    <sheet name="Sheet3" sheetId="9" r:id="rId4"/>
    <sheet name="Sheet4" sheetId="12" r:id="rId5"/>
    <sheet name="Sheet5" sheetId="14" r:id="rId6"/>
  </sheets>
  <definedNames>
    <definedName name="_xlnm._FilterDatabase" localSheetId="0" hidden="1">Crowdfunding!$A$1:$T$1001</definedName>
    <definedName name="_xlnm._FilterDatabase" localSheetId="5" hidden="1">Sheet5!$A$1:$B$1001</definedName>
    <definedName name="_xlcn.WorksheetConnection_CrowdfundingAT1" hidden="1">Crowdfunding!$A:$T</definedName>
  </definedNames>
  <calcPr calcId="191029"/>
  <pivotCaches>
    <pivotCache cacheId="2" r:id="rId7"/>
    <pivotCache cacheId="3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:$T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4" l="1"/>
  <c r="G20" i="14"/>
  <c r="B2" i="12"/>
  <c r="D13" i="12"/>
  <c r="D12" i="12"/>
  <c r="D11" i="12"/>
  <c r="D10" i="12"/>
  <c r="D9" i="12"/>
  <c r="D8" i="12"/>
  <c r="D7" i="12"/>
  <c r="D6" i="12"/>
  <c r="D5" i="12"/>
  <c r="D4" i="12"/>
  <c r="D3" i="12"/>
  <c r="C13" i="12"/>
  <c r="C12" i="12"/>
  <c r="C11" i="12"/>
  <c r="C10" i="12"/>
  <c r="C9" i="12"/>
  <c r="C8" i="12"/>
  <c r="C7" i="12"/>
  <c r="C6" i="12"/>
  <c r="C5" i="12"/>
  <c r="C4" i="12"/>
  <c r="C3" i="12"/>
  <c r="B3" i="12"/>
  <c r="B13" i="12"/>
  <c r="B12" i="12"/>
  <c r="B11" i="12"/>
  <c r="B10" i="12"/>
  <c r="B9" i="12"/>
  <c r="B8" i="12"/>
  <c r="B7" i="12"/>
  <c r="B6" i="12"/>
  <c r="B5" i="12"/>
  <c r="B4" i="12"/>
  <c r="D2" i="12"/>
  <c r="C2" i="12"/>
  <c r="I12" i="14"/>
  <c r="I11" i="14"/>
  <c r="I10" i="14"/>
  <c r="H12" i="14"/>
  <c r="H11" i="14"/>
  <c r="I9" i="14"/>
  <c r="I8" i="14"/>
  <c r="H10" i="14"/>
  <c r="H9" i="14"/>
  <c r="H8" i="14"/>
  <c r="I7" i="14"/>
  <c r="H7" i="14"/>
  <c r="E9" i="12" l="1"/>
  <c r="G9" i="12" s="1"/>
  <c r="E4" i="12"/>
  <c r="F4" i="12" s="1"/>
  <c r="E12" i="12"/>
  <c r="F12" i="12" s="1"/>
  <c r="E10" i="12"/>
  <c r="G10" i="12" s="1"/>
  <c r="E11" i="12"/>
  <c r="H11" i="12" s="1"/>
  <c r="E3" i="12"/>
  <c r="G3" i="12" s="1"/>
  <c r="E8" i="12"/>
  <c r="F8" i="12" s="1"/>
  <c r="E7" i="12"/>
  <c r="H7" i="12" s="1"/>
  <c r="E6" i="12"/>
  <c r="F6" i="12" s="1"/>
  <c r="E13" i="12"/>
  <c r="H13" i="12" s="1"/>
  <c r="E5" i="12"/>
  <c r="F5" i="12" s="1"/>
  <c r="E2" i="12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H9" i="12" l="1"/>
  <c r="F9" i="12"/>
  <c r="F11" i="12"/>
  <c r="H12" i="12"/>
  <c r="H3" i="12"/>
  <c r="G11" i="12"/>
  <c r="G12" i="12"/>
  <c r="H4" i="12"/>
  <c r="F3" i="12"/>
  <c r="G4" i="12"/>
  <c r="F10" i="12"/>
  <c r="H10" i="12"/>
  <c r="G6" i="12"/>
  <c r="H6" i="12"/>
  <c r="H5" i="12"/>
  <c r="G8" i="12"/>
  <c r="G13" i="12"/>
  <c r="G5" i="12"/>
  <c r="H8" i="12"/>
  <c r="G7" i="12"/>
  <c r="F7" i="12"/>
  <c r="F13" i="12"/>
  <c r="H2" i="12"/>
  <c r="G2" i="12"/>
  <c r="F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4956ED-4923-46E0-9E65-3508C125830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603A95C-880B-4387-974F-780954428905}" name="WorksheetConnection_Crowdfunding!$A:$T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T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<sst xmlns="http://schemas.openxmlformats.org/spreadsheetml/2006/main" count="7064" uniqueCount="2117">
  <si>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</si>
  <si>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</si>
  <si>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</si>
  <si>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</si>
  <si>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</si>
  <si>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</si>
  <si>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</si>
  <si>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</si>
  <si>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</si>
  <si>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</si>
  <si>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</si>
  <si>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</si>
  <si>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</si>
  <si>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</si>
  <si>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</si>
  <si>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</si>
  <si>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</si>
  <si>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</si>
  <si>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</si>
  <si>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</si>
  <si>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</si>
  <si>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</si>
  <si>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</si>
  <si>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</si>
  <si>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</si>
  <si>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</si>
  <si>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</si>
  <si>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</si>
  <si>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</si>
  <si>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</si>
  <si>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</si>
  <si>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</si>
  <si>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</si>
  <si>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</si>
  <si>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</si>
  <si>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</si>
  <si>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</si>
  <si>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</si>
  <si>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</si>
  <si>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</si>
  <si>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</si>
  <si>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</si>
  <si>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</si>
  <si>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</si>
  <si>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</si>
  <si>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</si>
  <si>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</si>
  <si>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</si>
  <si>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</si>
  <si>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</si>
  <si>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</si>
  <si>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</si>
  <si>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</si>
  <si>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</si>
  <si>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</si>
  <si>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</si>
  <si>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</si>
  <si>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</si>
  <si>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</si>
  <si>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</si>
  <si>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</si>
  <si>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</si>
  <si>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</si>
  <si>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</si>
  <si>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</si>
  <si>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</si>
  <si>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</si>
  <si>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</si>
  <si>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</si>
  <si>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</si>
  <si>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</si>
  <si>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</si>
  <si>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</si>
  <si>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</si>
  <si>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</si>
  <si>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</si>
  <si>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</si>
  <si>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</si>
  <si>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</si>
  <si>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</si>
  <si>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</si>
  <si>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</si>
  <si>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</si>
  <si>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</si>
  <si>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</si>
  <si>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</si>
  <si>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</si>
  <si>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</si>
  <si>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</si>
  <si>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</si>
  <si>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</si>
  <si>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</si>
  <si>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</si>
  <si>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</si>
  <si>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</si>
  <si>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</si>
  <si>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</si>
  <si>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</si>
  <si>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</si>
  <si>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</si>
  <si>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</si>
  <si>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</si>
  <si>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</si>
  <si>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</si>
  <si>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</si>
  <si>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</si>
  <si>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</si>
  <si>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</si>
  <si>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</si>
  <si>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</si>
  <si>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</si>
  <si>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</si>
  <si>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</si>
  <si>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</si>
  <si>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</si>
  <si>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</si>
  <si>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</si>
  <si>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</si>
  <si>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</si>
  <si>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</si>
  <si>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</si>
  <si>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</si>
  <si>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</si>
  <si>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</si>
  <si>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</si>
  <si>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</si>
  <si>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</si>
  <si>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</si>
  <si>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</si>
  <si>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</si>
  <si>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</si>
  <si>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</si>
  <si>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</si>
  <si>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</si>
  <si>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</si>
  <si>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</si>
  <si>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</si>
  <si>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</si>
  <si>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</si>
  <si>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</si>
  <si>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</si>
  <si>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</si>
  <si>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</si>
  <si>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</si>
  <si>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</si>
  <si>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</si>
  <si>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</si>
  <si>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</si>
  <si>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</si>
  <si>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</si>
  <si>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</si>
  <si>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</si>
  <si>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</si>
  <si>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</si>
  <si>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</si>
  <si>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</si>
  <si>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</si>
  <si>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</si>
  <si>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</si>
  <si>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</si>
  <si>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</si>
  <si>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</si>
  <si>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</si>
  <si>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</si>
  <si>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</si>
  <si>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</si>
  <si>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</si>
  <si>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</si>
  <si>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</si>
  <si>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</si>
  <si>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</si>
  <si>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</si>
  <si>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</si>
  <si>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</si>
  <si>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</si>
  <si>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</si>
  <si>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</si>
  <si>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</si>
  <si>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</si>
  <si>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</si>
  <si>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</si>
  <si>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</si>
  <si>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</si>
  <si>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</si>
  <si>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</si>
  <si>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</si>
  <si>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</si>
  <si>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</si>
  <si>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</si>
  <si>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</si>
  <si>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</si>
  <si>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</si>
  <si>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</si>
  <si>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</si>
  <si>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</si>
  <si>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</si>
  <si>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</si>
  <si>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</si>
  <si>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</si>
  <si>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</si>
  <si>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</si>
  <si>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</si>
  <si>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</si>
  <si>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</si>
  <si>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</si>
  <si>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</si>
  <si>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</si>
  <si>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</si>
  <si>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</si>
  <si>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</si>
  <si>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</si>
  <si>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</si>
  <si>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</si>
  <si>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</si>
  <si>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</si>
  <si>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</si>
  <si>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</si>
  <si>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</si>
  <si>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</si>
  <si>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</si>
  <si>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</si>
  <si>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</si>
  <si>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</si>
  <si>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</si>
  <si>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</si>
  <si>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</si>
  <si>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</si>
  <si>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</si>
  <si>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</si>
  <si>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</si>
  <si>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</si>
  <si>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</si>
  <si>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</si>
  <si>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</si>
  <si>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</si>
  <si>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</si>
  <si>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</si>
  <si>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</si>
  <si>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</si>
  <si>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</si>
  <si>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</si>
  <si>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</si>
  <si>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</si>
  <si>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</si>
  <si>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</si>
  <si>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</si>
  <si>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</si>
  <si>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</si>
  <si>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</si>
  <si>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</si>
  <si>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</si>
  <si>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</si>
  <si>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</si>
  <si>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</si>
  <si>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</si>
  <si>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</si>
  <si>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</si>
  <si>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</si>
  <si>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</si>
  <si>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</si>
  <si>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</si>
  <si>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</si>
  <si>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</si>
  <si>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</si>
  <si>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</si>
  <si>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</si>
  <si>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</si>
  <si>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</si>
  <si>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</si>
  <si>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</si>
  <si>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</si>
  <si>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</si>
  <si>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</si>
  <si>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</si>
  <si>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</si>
  <si>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</si>
  <si>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</si>
  <si>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</si>
  <si>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</si>
  <si>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</si>
  <si>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</si>
  <si>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</si>
  <si>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</si>
  <si>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</si>
  <si>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</si>
  <si>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</si>
  <si>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</si>
  <si>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</si>
  <si>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</si>
  <si>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</si>
  <si>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</si>
  <si>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</si>
  <si>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</si>
  <si>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</si>
  <si>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</si>
  <si>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</si>
  <si>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</si>
  <si>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</si>
  <si>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</si>
  <si>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</si>
  <si>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</si>
  <si>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</si>
  <si>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</si>
  <si>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</si>
  <si>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</si>
  <si>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</si>
  <si>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</si>
  <si>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</si>
  <si>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</si>
  <si>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</si>
  <si>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</si>
  <si>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</si>
  <si>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</si>
  <si>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</si>
  <si>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</si>
  <si>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</si>
  <si>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</si>
  <si>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</si>
  <si>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</si>
  <si>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</si>
  <si>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</si>
  <si>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</si>
  <si>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</si>
  <si>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</si>
  <si>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</si>
  <si>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</si>
  <si>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</si>
  <si>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</si>
  <si>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</si>
  <si>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</si>
  <si>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</si>
  <si>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</si>
  <si>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</si>
  <si>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</si>
  <si>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</si>
  <si>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</si>
  <si>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</si>
  <si>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</si>
  <si>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</si>
  <si>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</si>
  <si>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</si>
  <si>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</si>
  <si>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</si>
  <si>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</si>
  <si>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</si>
  <si>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</si>
  <si>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</si>
  <si>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</si>
  <si>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</si>
  <si>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</si>
  <si>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</si>
  <si>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</si>
  <si>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</si>
  <si>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</si>
  <si>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</si>
  <si>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</si>
  <si>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</si>
  <si>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</si>
  <si>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</si>
  <si>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</si>
  <si>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</si>
  <si>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</si>
  <si>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</si>
  <si>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</si>
  <si>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</si>
  <si>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</si>
  <si>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</si>
  <si>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</si>
  <si>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</si>
  <si>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</si>
  <si>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</si>
  <si>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</si>
  <si>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</si>
  <si>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</si>
  <si>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</si>
  <si>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</si>
  <si>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</si>
  <si>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</si>
  <si>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</si>
  <si>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</si>
  <si>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</si>
  <si>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</si>
  <si>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</si>
  <si>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</si>
  <si>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</si>
  <si>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</si>
  <si>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</si>
  <si>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</si>
  <si>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</si>
  <si>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</si>
  <si>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</si>
  <si>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</si>
  <si>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</si>
  <si>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</si>
  <si>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</si>
  <si>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</si>
  <si>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</si>
  <si>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</si>
  <si>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</si>
  <si>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</si>
  <si>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</si>
  <si>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</si>
  <si>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</si>
  <si>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</si>
  <si>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</si>
  <si>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</si>
  <si>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</si>
  <si>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</si>
  <si>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</si>
  <si>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</si>
  <si>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</si>
  <si>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</si>
  <si>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</si>
  <si>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</si>
  <si>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</si>
  <si>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</si>
  <si>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</si>
  <si>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</si>
  <si>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</si>
  <si>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</si>
  <si>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</si>
  <si>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</si>
  <si>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</si>
  <si>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</si>
  <si>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</si>
  <si>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</si>
  <si>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</si>
  <si>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</si>
  <si>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</si>
  <si>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</si>
  <si>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</si>
  <si>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</si>
  <si>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</si>
  <si>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</si>
  <si>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</si>
  <si>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</si>
  <si>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</si>
  <si>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</si>
  <si>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</si>
  <si>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</si>
  <si>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</si>
  <si>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</si>
  <si>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</si>
  <si>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</si>
  <si>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</si>
  <si>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</si>
  <si>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</si>
  <si>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</si>
  <si>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</si>
  <si>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</si>
  <si>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</si>
  <si>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</si>
  <si>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</si>
  <si>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</si>
  <si>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</si>
  <si>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</si>
  <si>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</si>
  <si>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</si>
  <si>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</si>
  <si>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</si>
  <si>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</si>
  <si>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</si>
  <si>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</si>
  <si>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</si>
  <si>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</si>
  <si>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</si>
  <si>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</si>
  <si>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</si>
  <si>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</si>
  <si>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</si>
  <si>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</si>
  <si>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</si>
  <si>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</si>
  <si>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</si>
  <si>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</si>
  <si>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</si>
  <si>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</si>
  <si>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</si>
  <si>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</si>
  <si>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</si>
  <si>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</si>
  <si>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</si>
  <si>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</si>
  <si>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</si>
  <si>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</si>
  <si>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</si>
  <si>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</si>
  <si>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</si>
  <si>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</si>
  <si>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</si>
  <si>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</si>
  <si>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</si>
  <si>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</si>
  <si>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</si>
  <si>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</si>
  <si>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</si>
  <si>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</si>
  <si>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</si>
  <si>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</si>
  <si>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</si>
  <si>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</si>
  <si>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</si>
  <si>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</si>
  <si>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</si>
  <si>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</si>
  <si>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</si>
  <si>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</si>
  <si>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</si>
  <si>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</si>
  <si>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</si>
  <si>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</si>
  <si>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</si>
  <si>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</si>
  <si>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</si>
  <si>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</si>
  <si>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</si>
  <si>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</si>
  <si>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</si>
  <si>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</si>
  <si>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</si>
  <si>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</si>
  <si>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</si>
  <si>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</si>
  <si>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</si>
  <si>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</si>
  <si>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</si>
  <si>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</si>
  <si>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</si>
  <si>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</si>
  <si>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</si>
  <si>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</si>
  <si>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</si>
  <si>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</si>
  <si>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</si>
  <si>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</si>
  <si>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</si>
  <si>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</si>
  <si>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</si>
  <si>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</si>
  <si>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</si>
  <si>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</si>
  <si>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</si>
  <si>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</si>
  <si>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</si>
  <si>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</si>
  <si>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</si>
  <si>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</si>
  <si>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</si>
  <si>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</si>
  <si>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</si>
  <si>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</si>
  <si>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</si>
  <si>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</si>
  <si>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</si>
  <si>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</si>
  <si>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</si>
  <si>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</si>
  <si>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</si>
  <si>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</si>
  <si>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</si>
  <si>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</si>
  <si>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</si>
  <si>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</si>
  <si>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</si>
  <si>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</si>
  <si>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</si>
  <si>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</si>
  <si>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</si>
  <si>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</si>
  <si>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</si>
  <si>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</si>
  <si>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</si>
  <si>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</si>
  <si>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</si>
  <si>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</si>
  <si>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</si>
  <si>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</si>
  <si>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</si>
  <si>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</si>
  <si>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</si>
  <si>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</si>
  <si>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</si>
  <si>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</si>
  <si>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</si>
  <si>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</si>
  <si>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</si>
  <si>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</si>
  <si>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</si>
  <si>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</si>
  <si>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</si>
  <si>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</si>
  <si>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</si>
  <si>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</si>
  <si>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</si>
  <si>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</si>
  <si>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</si>
  <si>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</si>
  <si>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</si>
  <si>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</si>
  <si>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</si>
  <si>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</si>
  <si>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</si>
  <si>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</si>
  <si>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</si>
  <si>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</si>
  <si>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</si>
  <si>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</si>
  <si>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</si>
  <si>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</si>
  <si>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</si>
  <si>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</si>
  <si>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</si>
  <si>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</si>
  <si>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</si>
  <si>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</si>
  <si>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</si>
  <si>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</si>
  <si>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</si>
  <si>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</si>
  <si>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</si>
  <si>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</si>
  <si>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</si>
  <si>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</si>
  <si>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</si>
  <si>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</si>
  <si>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</si>
  <si>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</si>
  <si>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</si>
  <si>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</si>
  <si>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</si>
  <si>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</si>
  <si>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</si>
  <si>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</si>
  <si>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</si>
  <si>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</si>
  <si>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</si>
  <si>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</si>
  <si>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</si>
  <si>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</si>
  <si>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</si>
  <si>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</si>
  <si>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</si>
  <si>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</si>
  <si>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</si>
  <si>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</si>
  <si>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</si>
  <si>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</si>
  <si>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</si>
  <si>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</si>
  <si>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</si>
  <si>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</si>
  <si>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</si>
  <si>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</si>
  <si>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</si>
  <si>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</si>
  <si>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</si>
  <si>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</si>
  <si>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</si>
  <si>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</si>
  <si>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</si>
  <si>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</si>
  <si>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</si>
  <si>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</si>
  <si>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</si>
  <si>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</si>
  <si>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</si>
  <si>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</si>
  <si>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</si>
  <si>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</si>
  <si>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</si>
  <si>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</si>
  <si>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</si>
  <si>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</si>
  <si>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</si>
  <si>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</si>
  <si>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</si>
  <si>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</si>
  <si>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</si>
  <si>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</si>
  <si>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</si>
  <si>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</si>
  <si>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</si>
  <si>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</si>
  <si>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</si>
  <si>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</si>
  <si>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</si>
  <si>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</si>
  <si>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</si>
  <si>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</si>
  <si>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</si>
  <si>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</si>
  <si>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</si>
  <si>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</si>
  <si>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</si>
  <si>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</si>
  <si>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</si>
  <si>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</si>
  <si>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</si>
  <si>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</si>
  <si>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</si>
  <si>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</si>
  <si>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</si>
  <si>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</si>
  <si>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</si>
  <si>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</si>
  <si>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</si>
  <si>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</si>
  <si>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</si>
  <si>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</si>
  <si>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</si>
  <si>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</si>
  <si>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</si>
  <si>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</si>
  <si>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</si>
  <si>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</si>
  <si>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</si>
  <si>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</si>
  <si>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</si>
  <si>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</si>
  <si>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</si>
  <si>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</si>
  <si>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</si>
  <si>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</si>
  <si>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</si>
  <si>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</si>
  <si>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</si>
  <si>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</si>
  <si>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</si>
  <si>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</si>
  <si>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</si>
  <si>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</si>
  <si>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</si>
  <si>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</si>
  <si>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</si>
  <si>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</si>
  <si>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</si>
  <si>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</si>
  <si>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</si>
  <si>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</si>
  <si>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</si>
  <si>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</si>
  <si>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</si>
  <si>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</si>
  <si>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</si>
  <si>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</si>
  <si>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</si>
  <si>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</si>
  <si>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</si>
  <si>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</si>
  <si>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</si>
  <si>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</si>
  <si>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</si>
  <si>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</si>
  <si>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</si>
  <si>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</si>
  <si>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</si>
  <si>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</si>
  <si>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</si>
  <si>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</si>
  <si>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</si>
  <si>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</si>
  <si>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</si>
  <si>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</si>
  <si>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</si>
  <si>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</si>
  <si>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</si>
  <si>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</si>
  <si>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</si>
  <si>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</si>
  <si>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</si>
  <si>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</si>
  <si>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</si>
  <si>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</si>
  <si>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</si>
  <si>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</si>
  <si>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</si>
  <si>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</si>
  <si>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</si>
  <si>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</si>
  <si>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</si>
  <si>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</si>
  <si>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</si>
  <si>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</si>
  <si>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</si>
  <si>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</si>
  <si>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</si>
  <si>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</si>
  <si>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</si>
  <si>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</si>
  <si>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</si>
  <si>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</si>
  <si>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</si>
  <si>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</si>
  <si>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</si>
  <si>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</si>
  <si>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</si>
  <si>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</si>
  <si>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</si>
  <si>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</si>
  <si>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</si>
  <si>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</si>
  <si>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</si>
  <si>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</si>
  <si>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</si>
  <si>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</si>
  <si>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</si>
  <si>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</si>
  <si>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</si>
  <si>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</si>
  <si>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</si>
  <si>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</si>
  <si>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</si>
  <si>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</si>
  <si>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</si>
  <si>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</si>
  <si>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</si>
  <si>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</si>
  <si>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</si>
  <si>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</si>
  <si>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</si>
  <si>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</si>
  <si>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</si>
  <si>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</si>
  <si>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</si>
  <si>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</si>
  <si>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</si>
  <si>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</si>
  <si>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</si>
  <si>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</si>
  <si>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</si>
  <si>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</si>
  <si>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</si>
  <si>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</si>
  <si>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</si>
  <si>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</si>
  <si>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</si>
  <si>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</si>
  <si>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</si>
  <si>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</si>
  <si>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</si>
  <si>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</si>
  <si>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</si>
  <si>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</si>
  <si>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</si>
  <si>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</si>
  <si>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</si>
  <si>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</si>
  <si>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</si>
  <si>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</si>
  <si>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</si>
  <si>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</si>
  <si>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</si>
  <si>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</si>
  <si>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</si>
  <si>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</si>
  <si>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</si>
  <si>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</si>
  <si>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</si>
  <si>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</si>
  <si>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</si>
  <si>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</si>
  <si>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</si>
  <si>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</si>
  <si>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</si>
  <si>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</si>
  <si>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</si>
  <si>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</si>
  <si>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</si>
  <si>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</si>
  <si>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</si>
  <si>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</si>
  <si>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</si>
  <si>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</si>
  <si>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</si>
  <si>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</si>
  <si>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</si>
  <si>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</si>
  <si>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</si>
  <si>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</si>
  <si>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</si>
  <si>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</si>
  <si>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</si>
  <si>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</si>
  <si>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</si>
  <si>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</si>
  <si>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</si>
  <si>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</si>
  <si>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</si>
  <si>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</si>
  <si>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</si>
  <si>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</si>
  <si>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</si>
  <si>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</si>
  <si>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</si>
  <si>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</si>
  <si>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</si>
  <si>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</si>
  <si>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</si>
  <si>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</si>
  <si>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</si>
  <si>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</si>
  <si>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</si>
  <si>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</si>
  <si>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</si>
  <si>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</si>
  <si>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</si>
  <si>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</si>
  <si>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</si>
  <si>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</si>
  <si>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</si>
  <si>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</si>
  <si>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</si>
  <si>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</si>
  <si>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</si>
  <si>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</si>
  <si>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</si>
  <si>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</si>
  <si>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</si>
  <si>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</si>
  <si>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</si>
  <si>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</si>
  <si>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</si>
  <si>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</si>
  <si>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</si>
  <si>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</si>
  <si>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</si>
  <si>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</si>
  <si>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</si>
  <si>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</si>
  <si>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</si>
  <si>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</si>
  <si>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</si>
  <si>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</si>
  <si>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</si>
  <si>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</si>
  <si>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</si>
  <si>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</si>
  <si>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</si>
  <si>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</si>
  <si>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</si>
  <si>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</si>
  <si>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</si>
  <si>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</si>
  <si>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</si>
  <si>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</si>
  <si>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</si>
  <si>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</si>
  <si>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</si>
  <si>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</si>
  <si>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</si>
  <si>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</si>
  <si>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</si>
  <si>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</si>
  <si>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</si>
  <si>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</si>
  <si>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</si>
  <si>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</si>
  <si>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</si>
  <si>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</si>
  <si>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</si>
  <si>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</si>
  <si>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</si>
  <si>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</si>
  <si>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</si>
  <si>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</si>
  <si>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</si>
  <si>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</si>
  <si>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</si>
  <si>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</si>
  <si>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</si>
  <si>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</si>
  <si>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</si>
  <si>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</si>
  <si>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</si>
  <si>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</si>
  <si>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</si>
  <si>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</si>
  <si>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</si>
  <si>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</si>
  <si>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</si>
  <si>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</si>
  <si>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</si>
  <si>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</si>
  <si>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</si>
  <si>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</si>
  <si>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</si>
  <si>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</si>
  <si>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</si>
  <si>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</si>
  <si>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</si>
  <si>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</si>
  <si>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</si>
  <si>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</si>
  <si>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</si>
  <si>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</si>
  <si>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</si>
  <si>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</si>
  <si>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</si>
  <si>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</si>
  <si>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</si>
  <si>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</si>
  <si>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</si>
  <si>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</si>
  <si>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</si>
  <si>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</si>
  <si>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</si>
  <si>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</si>
  <si>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</si>
  <si>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</si>
  <si>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</si>
  <si>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</si>
  <si>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</si>
  <si>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</si>
  <si>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</si>
  <si>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</si>
  <si>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</si>
  <si>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</si>
  <si>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</si>
  <si>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</si>
  <si>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</si>
  <si>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</si>
  <si>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</si>
  <si>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</si>
  <si>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</si>
  <si>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</si>
  <si>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</si>
  <si>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</si>
  <si>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</si>
  <si>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</si>
  <si>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</si>
  <si>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</si>
  <si>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</si>
  <si>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</si>
  <si>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</si>
  <si>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</si>
  <si>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</si>
  <si>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</si>
  <si>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</si>
  <si>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</si>
  <si>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</si>
  <si>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</si>
  <si>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</si>
  <si>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</si>
  <si>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</si>
  <si>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</si>
  <si>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</si>
  <si>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</si>
  <si>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</si>
  <si>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</si>
  <si>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</si>
  <si>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</si>
  <si>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</si>
  <si>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</si>
  <si>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</si>
  <si>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</si>
  <si>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</si>
  <si>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</si>
  <si>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</si>
  <si>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</si>
  <si>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</si>
  <si>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</si>
  <si>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</si>
  <si>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</si>
  <si>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</si>
  <si>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</si>
  <si>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</si>
  <si>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</si>
  <si>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</si>
  <si>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</si>
  <si>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</si>
  <si>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</si>
  <si>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</si>
  <si>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</si>
  <si>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</si>
  <si>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</si>
  <si>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</si>
  <si>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</si>
  <si>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</si>
  <si>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</si>
  <si>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</si>
  <si>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</si>
  <si>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</si>
  <si>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</si>
  <si>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</si>
  <si>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</si>
  <si>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</si>
  <si>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</si>
  <si>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</si>
  <si>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</si>
  <si>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</si>
  <si>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</si>
  <si>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</si>
  <si>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</si>
  <si>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</si>
  <si>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</si>
  <si>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</si>
  <si>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</si>
  <si>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</si>
  <si>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</si>
  <si>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</si>
  <si>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</si>
  <si>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</si>
  <si>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</si>
  <si>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</si>
  <si>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</si>
  <si>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</si>
  <si>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</si>
  <si>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</si>
  <si>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</si>
  <si>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</si>
  <si>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</si>
  <si>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</si>
  <si>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</si>
  <si>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</si>
  <si>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</si>
  <si>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</si>
  <si>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</si>
  <si>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</si>
  <si>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</si>
  <si>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</si>
  <si>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</si>
  <si>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</si>
  <si>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</si>
  <si>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</si>
  <si>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</si>
  <si>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</si>
  <si>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</si>
  <si>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</si>
  <si>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</si>
  <si>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</si>
  <si>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</si>
  <si>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</si>
  <si>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</si>
  <si>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</si>
  <si>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</si>
  <si>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</si>
  <si>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</si>
  <si>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</si>
  <si>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</si>
  <si>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</si>
  <si>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</si>
  <si>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</si>
  <si>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</si>
  <si>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</si>
  <si>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</si>
  <si>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</si>
  <si>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</si>
  <si>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</si>
  <si>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</si>
  <si>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</si>
  <si>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</si>
  <si>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</si>
  <si>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</si>
  <si>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</si>
  <si>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</si>
  <si>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</si>
  <si>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</si>
  <si>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</si>
  <si>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</si>
  <si>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</si>
  <si>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</si>
  <si>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</si>
  <si>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</si>
  <si>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</si>
  <si>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</si>
  <si>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</si>
  <si>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</si>
  <si>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</si>
  <si>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</si>
  <si>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</si>
  <si>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</si>
  <si>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</si>
  <si>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</si>
  <si>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</si>
  <si>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</si>
  <si>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</si>
  <si>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</si>
  <si>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</si>
  <si>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</si>
  <si>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</si>
  <si>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</si>
  <si>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</si>
  <si>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</si>
  <si>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</si>
  <si>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</si>
  <si>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</si>
  <si>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</si>
  <si>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</si>
  <si>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</si>
  <si>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</si>
  <si>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</si>
  <si>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</si>
  <si>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</si>
  <si>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</si>
  <si>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</si>
  <si>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</si>
  <si>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</si>
  <si>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</si>
  <si>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</si>
  <si>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</si>
  <si>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</si>
  <si>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</si>
  <si>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</si>
  <si>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</si>
  <si>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</si>
  <si>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</si>
  <si>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</si>
  <si>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</si>
  <si>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</si>
  <si>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</si>
  <si>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</si>
  <si>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</si>
  <si>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</si>
  <si>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</si>
  <si>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</si>
  <si>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</si>
  <si>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</si>
  <si>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</si>
  <si>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</si>
  <si>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</si>
  <si>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</si>
  <si>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</si>
  <si>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</si>
  <si>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</si>
  <si>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</si>
  <si>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</si>
  <si>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</si>
  <si>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</si>
  <si>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</si>
  <si>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</si>
  <si>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</si>
  <si>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</si>
  <si>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</si>
  <si>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</si>
  <si>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</si>
  <si>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</si>
  <si>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</si>
  <si>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</si>
  <si>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</si>
  <si>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</si>
  <si>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</si>
  <si>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</si>
  <si>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</si>
  <si>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</si>
  <si>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</si>
  <si>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</si>
  <si>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</si>
  <si>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</si>
  <si>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</si>
  <si>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</si>
  <si>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</si>
  <si>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</si>
  <si>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</si>
  <si>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</si>
  <si>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</si>
  <si>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</si>
  <si>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</si>
  <si>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</si>
  <si>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</si>
  <si>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</si>
  <si>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</si>
  <si>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</si>
  <si>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</si>
  <si>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</si>
  <si>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</si>
  <si>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</si>
  <si>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</si>
  <si>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</si>
  <si>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</si>
  <si>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</si>
  <si>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</si>
  <si>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</si>
  <si>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</si>
  <si>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</si>
  <si>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</si>
  <si>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</si>
  <si>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</si>
  <si>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</si>
  <si>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</si>
  <si>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</si>
  <si>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</si>
  <si>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</si>
  <si>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</si>
  <si>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</si>
  <si>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</si>
  <si>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</si>
  <si>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</si>
  <si>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</si>
  <si>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</si>
  <si>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</si>
  <si>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</si>
  <si>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</si>
  <si>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</si>
  <si>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</si>
  <si>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</si>
  <si>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</si>
  <si>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</si>
  <si>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</si>
  <si>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</si>
  <si>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</si>
  <si>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</si>
  <si>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</si>
  <si>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</si>
  <si>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</si>
  <si>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</si>
  <si>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</si>
  <si>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</si>
  <si>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</si>
  <si>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</si>
  <si>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</si>
  <si>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</si>
  <si>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</si>
  <si>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</si>
  <si>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</si>
  <si>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</si>
  <si>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</si>
  <si>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</si>
  <si>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</si>
  <si>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</si>
  <si>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</si>
  <si>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</si>
  <si>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</si>
  <si>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</si>
  <si>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</si>
  <si>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</si>
  <si>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</si>
  <si>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</si>
  <si>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</si>
  <si>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</si>
  <si>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</si>
  <si>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</si>
  <si>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</si>
  <si>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</si>
  <si>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</si>
  <si>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</si>
  <si>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</si>
  <si>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</si>
  <si>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</si>
  <si>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</si>
  <si>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</si>
  <si>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</si>
  <si>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</si>
  <si>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</si>
  <si>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</si>
  <si>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</si>
  <si>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</si>
  <si>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</si>
  <si>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</si>
  <si>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</si>
  <si>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</si>
  <si>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</si>
  <si>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</si>
  <si>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</si>
  <si>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</si>
  <si>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</si>
  <si>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</si>
  <si>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</si>
  <si>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</si>
  <si>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</si>
  <si>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</si>
  <si>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</si>
  <si>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</si>
  <si>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</si>
  <si>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</si>
  <si>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</si>
  <si>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</si>
  <si>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</si>
  <si>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</si>
  <si>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</si>
  <si>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</si>
  <si>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</si>
  <si>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</si>
  <si>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</si>
  <si>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</si>
  <si>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</si>
  <si>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</si>
  <si>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</si>
  <si>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</si>
  <si>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</si>
  <si>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</si>
  <si>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</si>
  <si>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</si>
  <si>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</si>
  <si>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</si>
  <si>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</si>
  <si>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</si>
  <si>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</si>
  <si>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</si>
  <si>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</si>
  <si>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</si>
  <si>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</si>
  <si>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</si>
  <si>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</si>
  <si>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</si>
  <si>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</si>
  <si>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</si>
  <si>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</si>
  <si>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</si>
  <si>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</si>
  <si>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</si>
  <si>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</si>
  <si>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</si>
  <si>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</si>
  <si>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</si>
  <si>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</si>
  <si>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</si>
  <si>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</si>
  <si>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</si>
  <si>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</si>
  <si>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</si>
  <si>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</si>
  <si>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</si>
  <si>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</si>
  <si>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</si>
  <si>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</si>
  <si>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</si>
  <si>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</si>
  <si>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</si>
  <si>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</si>
  <si>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</si>
  <si>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</si>
  <si>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</si>
  <si>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</si>
  <si>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</si>
  <si>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</si>
  <si>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</si>
  <si>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</si>
  <si>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</si>
  <si>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</si>
  <si>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</si>
  <si>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</si>
  <si>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</si>
  <si>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</si>
  <si>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</si>
  <si>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</si>
  <si>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</si>
  <si>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</si>
  <si>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</si>
  <si>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</si>
  <si>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</si>
  <si>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</si>
  <si>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</si>
  <si>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</si>
  <si>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</si>
  <si>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</si>
  <si>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</si>
  <si>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</si>
  <si>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</si>
  <si>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</si>
  <si>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</si>
  <si>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</si>
  <si>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</si>
  <si>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</si>
  <si>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</si>
  <si>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</si>
  <si>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</si>
  <si>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</si>
  <si>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</si>
  <si>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</si>
  <si>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</si>
  <si>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</si>
  <si>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</si>
  <si>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</si>
  <si>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</si>
  <si>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</si>
  <si>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</si>
  <si>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</si>
  <si>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</si>
  <si>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</si>
  <si>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</si>
  <si>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</si>
  <si>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</si>
  <si>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</si>
  <si>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</si>
  <si>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</si>
  <si>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</si>
  <si>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</si>
  <si>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</si>
  <si>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</si>
  <si>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</si>
  <si>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</si>
  <si>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</si>
  <si>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</si>
  <si>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</si>
  <si>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</si>
  <si>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</si>
  <si>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</si>
  <si>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</si>
  <si>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</si>
  <si>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</si>
  <si>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</si>
  <si>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</si>
  <si>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</si>
  <si>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</si>
  <si>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</si>
  <si>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</si>
  <si>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</si>
  <si>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</si>
  <si>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</si>
  <si>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</si>
  <si>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</si>
  <si>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</si>
  <si>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</si>
  <si>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</si>
  <si>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</si>
  <si>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</si>
  <si>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</si>
  <si>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</si>
  <si>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</si>
  <si>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</si>
  <si>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</si>
  <si>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</si>
  <si>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</si>
  <si>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</si>
  <si>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</si>
  <si>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</si>
  <si>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</si>
  <si>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</si>
  <si>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</si>
  <si>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</si>
  <si>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</si>
  <si>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</si>
  <si>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</si>
  <si>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</si>
  <si>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</si>
  <si>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</si>
  <si>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</si>
  <si>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</si>
  <si>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</si>
  <si>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</si>
  <si>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</si>
  <si>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</si>
  <si>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</si>
  <si>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</si>
  <si>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</si>
  <si>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</si>
  <si>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</si>
  <si>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</si>
  <si>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</si>
  <si>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</si>
  <si>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</si>
  <si>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</si>
  <si>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</si>
  <si>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</si>
  <si>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</si>
  <si>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</si>
  <si>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</si>
  <si>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</si>
  <si>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</si>
  <si>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</si>
  <si>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</si>
  <si>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</si>
  <si>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</si>
  <si>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</si>
  <si>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</si>
  <si>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</si>
  <si>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</si>
  <si>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</si>
  <si>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</si>
  <si>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</si>
  <si>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</si>
  <si>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</si>
  <si>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</si>
  <si>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</si>
  <si>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</si>
  <si>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</si>
  <si>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</si>
  <si>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</si>
  <si>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</si>
  <si>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</si>
  <si>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</si>
  <si>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</si>
  <si>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</si>
  <si>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</si>
  <si>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</si>
  <si>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</si>
  <si>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</si>
  <si>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</si>
  <si>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</si>
  <si>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</si>
  <si>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</si>
  <si>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</si>
  <si>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</si>
  <si>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</si>
  <si>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</si>
  <si>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</si>
  <si>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</si>
  <si>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</si>
  <si>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</si>
  <si>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</si>
  <si>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</si>
  <si>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</si>
  <si>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</si>
  <si>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</si>
  <si>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</si>
  <si>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</si>
  <si>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</si>
  <si>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</si>
  <si>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</si>
  <si>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</si>
  <si>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</si>
  <si>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</si>
  <si>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</si>
  <si>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</si>
  <si>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</si>
  <si>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</si>
  <si>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</si>
  <si>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</si>
  <si>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</si>
  <si>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</si>
  <si>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</si>
  <si>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</si>
  <si>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</si>
  <si>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</si>
  <si>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</si>
  <si>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</si>
  <si>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</si>
  <si>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</si>
  <si>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</si>
  <si>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</si>
  <si>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</si>
  <si>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</si>
  <si>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</si>
  <si>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</si>
  <si>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</si>
  <si>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</si>
  <si>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</si>
  <si>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</si>
  <si>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</si>
  <si>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</si>
  <si>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</si>
  <si>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</si>
  <si>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</si>
  <si>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</si>
  <si>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</si>
  <si>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</si>
  <si>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</si>
  <si>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</si>
  <si>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</si>
  <si>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</si>
  <si>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</si>
  <si>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</si>
  <si>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</si>
  <si>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</si>
  <si>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</si>
  <si>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</si>
  <si>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</si>
  <si>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</si>
  <si>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</si>
  <si>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</si>
  <si>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</si>
  <si>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</si>
  <si>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</si>
  <si>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</si>
  <si>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</si>
  <si>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</si>
  <si>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</si>
  <si>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</si>
  <si>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</si>
  <si>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</si>
  <si>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</si>
  <si>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</si>
  <si>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</si>
  <si>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</si>
  <si>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</si>
  <si>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</si>
  <si>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</si>
  <si>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</si>
  <si>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</si>
  <si>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</si>
  <si>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</si>
  <si>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</si>
  <si>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</si>
  <si>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</si>
  <si>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</si>
  <si>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</si>
  <si>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</si>
  <si>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</si>
  <si>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</si>
  <si>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</si>
  <si>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</si>
  <si>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</si>
  <si>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</si>
  <si>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</si>
  <si>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</si>
  <si>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</si>
  <si>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</si>
  <si>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</si>
  <si>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</si>
  <si>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</si>
  <si>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</si>
  <si>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</si>
  <si>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</si>
  <si>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</si>
  <si>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</si>
  <si>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</si>
  <si>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</si>
  <si>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</si>
  <si>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</si>
  <si>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</si>
  <si>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</si>
  <si>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</si>
  <si>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</si>
  <si>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</si>
  <si>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</si>
  <si>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</si>
  <si>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</si>
  <si>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</si>
  <si>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</si>
  <si>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</si>
  <si>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</si>
  <si>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</si>
  <si>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</si>
  <si>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</si>
  <si>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</si>
  <si>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</si>
  <si>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</si>
  <si>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</si>
  <si>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</si>
  <si>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</si>
  <si>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</si>
  <si>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</si>
  <si>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</si>
  <si>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</si>
  <si>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</si>
  <si>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</si>
  <si>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</si>
  <si>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</si>
  <si>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</si>
  <si>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</si>
  <si>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</si>
  <si>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</si>
  <si>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</si>
  <si>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</si>
  <si>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</si>
  <si>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</si>
  <si>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</si>
  <si>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</si>
  <si>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</si>
  <si>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</si>
  <si>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</si>
  <si>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</si>
  <si>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</si>
  <si>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</si>
  <si>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</si>
  <si>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</si>
  <si>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</si>
  <si>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</si>
  <si>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</si>
  <si>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</si>
  <si>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</si>
  <si>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</si>
  <si>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</si>
  <si>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</si>
  <si>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</si>
  <si>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</si>
  <si>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</si>
  <si>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</si>
  <si>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</si>
  <si>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</si>
  <si>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</si>
  <si>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</si>
  <si>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</si>
  <si>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</si>
  <si>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</si>
  <si>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</si>
  <si>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</si>
  <si>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</si>
  <si>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</si>
  <si>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</si>
  <si>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</si>
  <si>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</si>
  <si>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</si>
  <si>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</si>
  <si>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</si>
  <si>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</si>
  <si>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</si>
  <si>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</si>
  <si>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</si>
  <si>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</si>
  <si>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</si>
  <si>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</si>
  <si>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</si>
  <si>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</si>
  <si>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</si>
  <si>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</si>
  <si>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</si>
  <si>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</si>
  <si>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</si>
  <si>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</si>
  <si>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</si>
  <si>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</si>
  <si>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</si>
  <si>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</si>
  <si>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</si>
  <si>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</si>
  <si>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</si>
  <si>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</si>
  <si>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</si>
  <si>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</si>
  <si>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</si>
  <si>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</si>
  <si>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</si>
  <si>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</si>
  <si>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</si>
  <si>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</si>
  <si>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</si>
  <si>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</si>
  <si>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</si>
  <si>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</si>
  <si>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</si>
  <si>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</si>
  <si>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</si>
  <si>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</si>
  <si>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</si>
  <si>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</si>
  <si>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</si>
  <si>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</si>
  <si>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</si>
  <si>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</si>
  <si>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</si>
  <si>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</si>
  <si>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</si>
  <si>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</si>
  <si>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</si>
  <si>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</si>
  <si>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</si>
  <si>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</si>
  <si>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</si>
  <si>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</si>
  <si>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</si>
  <si>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</si>
  <si>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</si>
  <si>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</si>
  <si>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</si>
  <si>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</si>
  <si>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</si>
  <si>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</si>
  <si>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</si>
  <si>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</si>
  <si>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</si>
  <si>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</si>
  <si>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</si>
  <si>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</si>
  <si>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</si>
  <si>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</si>
  <si>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</si>
  <si>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</si>
  <si>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</si>
  <si>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</si>
  <si>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</si>
  <si>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</si>
  <si>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</si>
  <si>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</si>
  <si>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</si>
  <si>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</si>
  <si>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</si>
  <si>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</si>
  <si>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</si>
  <si>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</si>
  <si>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</si>
  <si>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</si>
  <si>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</si>
  <si>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</si>
  <si>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</si>
  <si>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</si>
  <si>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</si>
  <si>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</si>
  <si>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</si>
  <si>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</si>
  <si>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</si>
  <si>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</si>
  <si>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</si>
  <si>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</si>
  <si>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</si>
  <si>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</si>
  <si>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</si>
  <si>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</si>
  <si>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</si>
  <si>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</si>
  <si>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</si>
  <si>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</si>
  <si>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</si>
  <si>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</si>
  <si>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</si>
  <si>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</si>
  <si>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</si>
  <si>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</si>
  <si>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</si>
  <si>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</si>
  <si>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</si>
  <si>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</si>
  <si>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</si>
  <si>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</si>
  <si>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</si>
  <si>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</si>
  <si>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</si>
  <si>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</si>
  <si>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</si>
  <si>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</si>
  <si>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</si>
  <si>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</si>
  <si>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</si>
  <si>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</si>
  <si>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</si>
  <si>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</si>
  <si>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</si>
  <si>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</si>
  <si>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</si>
  <si>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</si>
  <si>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</si>
  <si>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</si>
  <si>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</si>
  <si>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</si>
  <si>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</si>
  <si>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</si>
  <si>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</si>
  <si>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</si>
  <si>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</si>
  <si>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</si>
  <si>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</si>
  <si>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</si>
  <si>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</si>
  <si>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</si>
  <si>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</si>
  <si>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</si>
  <si>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</si>
  <si>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</si>
  <si>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</si>
  <si>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</si>
  <si>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</si>
  <si>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</si>
  <si>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</si>
  <si>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</si>
  <si>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</si>
  <si>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</si>
  <si>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</si>
  <si>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</si>
  <si>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</si>
  <si>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</si>
  <si>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</si>
  <si>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</si>
  <si>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</si>
  <si>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</si>
  <si>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</si>
  <si>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</si>
  <si>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</si>
  <si>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</si>
  <si>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</si>
  <si>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</si>
  <si>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</si>
  <si>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</si>
  <si>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</si>
  <si>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</si>
  <si>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</si>
  <si>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</si>
  <si>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</si>
  <si>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</si>
  <si>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</si>
  <si>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</si>
  <si>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</si>
  <si>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</si>
  <si>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</si>
  <si>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</si>
  <si>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</si>
  <si>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</si>
  <si>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</si>
  <si>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</si>
  <si>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</si>
  <si>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</si>
  <si>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</si>
  <si>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</si>
  <si>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</si>
  <si>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</si>
  <si>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</si>
  <si>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</si>
  <si>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</si>
  <si>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</si>
  <si>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</si>
  <si>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</si>
  <si>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</si>
  <si>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</si>
  <si>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</si>
  <si>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</si>
  <si>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</si>
  <si>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</si>
  <si>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</si>
  <si>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</si>
  <si>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</si>
  <si>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</si>
  <si>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</si>
  <si>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</si>
  <si>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</si>
  <si>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</si>
  <si>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</si>
  <si>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</si>
  <si>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</si>
  <si>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</si>
  <si>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</si>
  <si>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</si>
  <si>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</si>
  <si>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</si>
  <si>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</si>
  <si>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</si>
  <si>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</si>
  <si>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</si>
  <si>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</si>
  <si>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</si>
  <si>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</si>
  <si>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</si>
  <si>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</si>
  <si>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</si>
  <si>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</si>
  <si>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</si>
  <si>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</si>
  <si>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</si>
  <si>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</si>
  <si>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</si>
  <si>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</si>
  <si>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</si>
  <si>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</si>
  <si>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</si>
  <si>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</si>
  <si>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</si>
  <si>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</si>
  <si>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</si>
  <si>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</si>
  <si>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</si>
  <si>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</si>
  <si>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</si>
  <si>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</si>
  <si>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</si>
  <si>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</si>
  <si>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</si>
  <si>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Grand Total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</si>
  <si>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</si>
  <si>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</si>
  <si>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</si>
  <si>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</si>
  <si>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</si>
  <si>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</si>
  <si>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</si>
  <si>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</si>
  <si>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</si>
  <si>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</si>
  <si>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</si>
  <si>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>(All)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</si>
  <si>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</si>
  <si>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</si>
  <si>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</si>
  <si>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</si>
  <si>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</si>
  <si>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</si>
  <si>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</si>
  <si>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</si>
  <si>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</si>
  <si>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</si>
  <si>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</si>
  <si>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</si>
  <si>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</si>
  <si>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</si>
  <si>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</si>
  <si>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</si>
  <si>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</si>
  <si>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</si>
  <si>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</si>
  <si>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</si>
  <si>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</si>
  <si>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</si>
  <si>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</si>
  <si>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</si>
  <si>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 xml:space="preserve">Date Created Conversion </t>
  </si>
  <si>
    <t>Date Ended Conversion</t>
  </si>
  <si>
    <t>All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</si>
  <si>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</si>
  <si>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</si>
  <si>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</si>
  <si>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</si>
  <si>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</si>
  <si>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</si>
  <si>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</si>
  <si>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</si>
  <si>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</si>
  <si>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</si>
  <si>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</si>
  <si>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</si>
  <si>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Date Created Conversion (Year)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</si>
  <si>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</si>
  <si>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</si>
  <si>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</si>
  <si>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</si>
  <si>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</si>
  <si>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</si>
  <si>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</si>
  <si>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</si>
  <si>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</si>
  <si>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</si>
  <si>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</si>
  <si>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</si>
  <si>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</si>
  <si>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</si>
  <si>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</si>
  <si>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</si>
  <si>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</si>
  <si>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Failed</t>
  </si>
  <si>
    <t>Percentage Canceled</t>
  </si>
  <si>
    <t>Percentage Sucessful</t>
  </si>
  <si>
    <t>Unsuccessful Backers</t>
  </si>
  <si>
    <t>Successful Backers</t>
  </si>
  <si>
    <t>Mean</t>
  </si>
  <si>
    <t>Median</t>
  </si>
  <si>
    <t>Min.</t>
  </si>
  <si>
    <t>Max.</t>
  </si>
  <si>
    <t>Varience</t>
  </si>
  <si>
    <t>S.D.</t>
  </si>
  <si>
    <t>Skewneess</t>
  </si>
  <si>
    <t>The median is more useful because the mean is distorted by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</si>
</sst>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2B2B2B"/>
      <name val="Roboto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0" fontId="0" fillId="0" borderId="10" xfId="0" applyBorder="1"/>
    <xf numFmtId="0" fontId="16" fillId="0" borderId="10" xfId="0" applyFont="1" applyBorder="1"/>
    <xf numFmtId="1" fontId="0" fillId="0" borderId="10" xfId="0" applyNumberFormat="1" applyBorder="1"/>
    <xf numFmtId="1" fontId="0" fillId="0" borderId="10" xfId="0" applyNumberFormat="1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vertical="center" wrapText="1"/>
    </xf>
    <xf numFmtId="9" fontId="0" fillId="0" borderId="10" xfId="42" applyFont="1" applyBorder="1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0" fillId="33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1).xlsb.xlsx]Sheet1!PivotTable1</c:name>
    <c:fmtId val="0"/>
  </c:pivotSource>
  <c:chart>
    <c:autoTitleDeleted val="0"/>
    <c:pivotFmts>
      <c:pivotFmt>
        <c:idx val="0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7-433E-BBD5-6F7CD3E32F1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67-433E-BBD5-6F7CD3E32F1B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67-433E-BBD5-6F7CD3E32F1B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7-433E-BBD5-6F7CD3E32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29519"/>
        <c:axId val="55118959"/>
      </c:barChart>
      <c:catAx>
        <c:axId val="5512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8959"/>
        <c:crosses val="autoZero"/>
        <c:auto val="1"/>
        <c:lblAlgn val="ctr"/>
        <c:lblOffset val="100"/>
        <c:noMultiLvlLbl val="0"/>
      </c:catAx>
      <c:valAx>
        <c:axId val="5511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1).xlsb.xlsx]Sheet2!PivotTable6</c:name>
    <c:fmtId val="1"/>
  </c:pivotSource>
  <c:chart>
    <c:autoTitleDeleted val="0"/>
    <c:pivotFmts>
      <c:pivotFmt>
        <c:idx val="0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8-4470-91BA-9FC280EC1030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8-4470-91BA-9FC280EC1030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8-4470-91BA-9FC280EC1030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8-4470-91BA-9FC280EC1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602591"/>
        <c:axId val="581601631"/>
      </c:barChart>
      <c:catAx>
        <c:axId val="58160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1631"/>
        <c:crosses val="autoZero"/>
        <c:auto val="1"/>
        <c:lblAlgn val="ctr"/>
        <c:lblOffset val="100"/>
        <c:noMultiLvlLbl val="0"/>
      </c:catAx>
      <c:valAx>
        <c:axId val="58160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0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(version 1).xlsb.xlsx]Sheet3!PivotTable10</c:name>
    <c:fmtId val="14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33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rgbClr val="FF33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4-4E8F-912E-ACDAD3F0573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330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D4-4E8F-912E-ACDAD3F0573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D4-4E8F-912E-ACDAD3F05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22399"/>
        <c:axId val="63121439"/>
      </c:lineChart>
      <c:catAx>
        <c:axId val="63122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1439"/>
        <c:crosses val="autoZero"/>
        <c:auto val="1"/>
        <c:lblAlgn val="ctr"/>
        <c:lblOffset val="100"/>
        <c:noMultiLvlLbl val="0"/>
      </c:catAx>
      <c:valAx>
        <c:axId val="631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</a:t>
            </a:r>
            <a:r>
              <a:rPr lang="en-US" baseline="0"/>
              <a:t>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Sheet4!$F$1</c:f>
              <c:strCache>
                <c:ptCount val="1"/>
                <c:pt idx="0">
                  <c:v>Percentage Sucessful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0-44A6-815E-538F33E1DD4C}"/>
            </c:ext>
          </c:extLst>
        </c:ser>
        <c:ser>
          <c:idx val="1"/>
          <c:order val="1"/>
          <c:tx>
            <c:strRef>
              <c:f>Sheet4!$G$1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0-44A6-815E-538F33E1DD4C}"/>
            </c:ext>
          </c:extLst>
        </c:ser>
        <c:ser>
          <c:idx val="2"/>
          <c:order val="2"/>
          <c:tx>
            <c:strRef>
              <c:f>Sheet4!$H$1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Sheet4!$H$2:$H$13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0-44A6-815E-538F33E1D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146463"/>
        <c:axId val="1715134463"/>
      </c:lineChart>
      <c:catAx>
        <c:axId val="171514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34463"/>
        <c:crosses val="autoZero"/>
        <c:auto val="1"/>
        <c:lblAlgn val="ctr"/>
        <c:lblOffset val="100"/>
        <c:noMultiLvlLbl val="0"/>
      </c:catAx>
      <c:valAx>
        <c:axId val="171513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14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450850</xdr:colOff>
      <xdr:row>1</xdr:row>
      <xdr:rowOff>28576</xdr:rowOff>
    </xdr:from>
    <xdr:to>
      <xdr:col>18</xdr:col>
      <xdr:colOff>374650</xdr:colOff>
      <xdr:row>24</xdr:row>
      <xdr:rowOff>57151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0215CF-EFCE-227D-EE79-84A536C8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514351</xdr:colOff>
      <xdr:row>6</xdr:row>
      <xdr:rowOff>95250</xdr:rowOff>
    </xdr:from>
    <xdr:to>
      <xdr:col>18</xdr:col>
      <xdr:colOff>333375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5F09A-AC6F-DD8A-0A8A-E19F44BDE9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538162</xdr:colOff>
      <xdr:row>2</xdr:row>
      <xdr:rowOff>158750</xdr:rowOff>
    </xdr:from>
    <xdr:to>
      <xdr:col>12</xdr:col>
      <xdr:colOff>201612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B6D846-C11B-EC53-0C32-E7237A3E1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63500</xdr:rowOff>
    </xdr:from>
    <xdr:to>
      <xdr:col>7</xdr:col>
      <xdr:colOff>1174750</xdr:colOff>
      <xdr:row>34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FEA79C-402E-73F5-C23A-1AAC79BAC9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shant Mahajan" refreshedDate="45046.668550115741" createdVersion="8" refreshedVersion="8" minRefreshableVersion="3" recordCount="1001" xr:uid="{9FAF2B24-EA2B-469A-A92E-F2956FD1A260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 count="8">
        <s v="CAD"/>
        <s v="USD"/>
        <s v="AUD"/>
        <s v="DKK"/>
        <s v="GBP"/>
        <s v="CHF"/>
        <s v="EUR"/>
        <m/>
      </sharedItems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Parshant Mahajan" refreshedDate="45046.985850925928" backgroundQuery="1" createdVersion="8" refreshedVersion="8" minRefreshableVersion="3" recordCount="0" supportSubquery="1" supportAdvancedDrill="1" xr:uid="{C2B2A061-B662-4208-9180-7651B6842F24}">
  <cacheSource type="external" connectionId="1"/>
  <cacheFields count="5"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Range].[outcome].[outcome]" caption="outcome" numFmtId="0" hierarchy="6" level="1">
      <sharedItems count="4">
        <s v="canceled"/>
        <s v="failed"/>
        <s v="successful"/>
        <s v="live" u="1"/>
      </sharedItems>
    </cacheField>
    <cacheField name="[Measures].[Count of outcome]" caption="Count of outcome" numFmtId="0" hierarchy="26" level="32767"/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2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x v="0"/>
    <x v="0"/>
    <x v="0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x v="1"/>
    <x v="1"/>
    <x v="1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x v="2"/>
    <x v="2"/>
    <x v="2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x v="3"/>
    <x v="1"/>
    <x v="1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x v="4"/>
    <x v="1"/>
    <x v="1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x v="5"/>
    <x v="3"/>
    <x v="3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x v="6"/>
    <x v="4"/>
    <x v="4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x v="7"/>
    <x v="3"/>
    <x v="3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x v="8"/>
    <x v="3"/>
    <x v="3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x v="9"/>
    <x v="1"/>
    <x v="1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x v="10"/>
    <x v="1"/>
    <x v="1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x v="11"/>
    <x v="1"/>
    <x v="1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x v="12"/>
    <x v="1"/>
    <x v="1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x v="13"/>
    <x v="1"/>
    <x v="1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x v="14"/>
    <x v="1"/>
    <x v="1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x v="15"/>
    <x v="1"/>
    <x v="1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x v="16"/>
    <x v="1"/>
    <x v="1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x v="17"/>
    <x v="1"/>
    <x v="1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x v="18"/>
    <x v="1"/>
    <x v="1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x v="19"/>
    <x v="1"/>
    <x v="1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x v="20"/>
    <x v="1"/>
    <x v="1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x v="21"/>
    <x v="1"/>
    <x v="1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x v="22"/>
    <x v="1"/>
    <x v="1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x v="23"/>
    <x v="4"/>
    <x v="4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x v="24"/>
    <x v="1"/>
    <x v="1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x v="25"/>
    <x v="1"/>
    <x v="1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x v="26"/>
    <x v="1"/>
    <x v="1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x v="27"/>
    <x v="1"/>
    <x v="1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x v="28"/>
    <x v="1"/>
    <x v="1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x v="29"/>
    <x v="5"/>
    <x v="5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x v="30"/>
    <x v="1"/>
    <x v="1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x v="31"/>
    <x v="4"/>
    <x v="4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x v="32"/>
    <x v="6"/>
    <x v="6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x v="33"/>
    <x v="1"/>
    <x v="1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x v="34"/>
    <x v="1"/>
    <x v="1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x v="35"/>
    <x v="3"/>
    <x v="3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x v="36"/>
    <x v="1"/>
    <x v="1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x v="37"/>
    <x v="1"/>
    <x v="1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x v="38"/>
    <x v="1"/>
    <x v="1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x v="39"/>
    <x v="3"/>
    <x v="3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x v="40"/>
    <x v="1"/>
    <x v="1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x v="41"/>
    <x v="6"/>
    <x v="6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x v="42"/>
    <x v="1"/>
    <x v="1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x v="43"/>
    <x v="1"/>
    <x v="1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x v="44"/>
    <x v="3"/>
    <x v="3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x v="45"/>
    <x v="1"/>
    <x v="1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x v="46"/>
    <x v="1"/>
    <x v="1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x v="47"/>
    <x v="1"/>
    <x v="1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x v="48"/>
    <x v="1"/>
    <x v="1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x v="49"/>
    <x v="1"/>
    <x v="1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x v="50"/>
    <x v="6"/>
    <x v="6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x v="51"/>
    <x v="4"/>
    <x v="4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x v="52"/>
    <x v="1"/>
    <x v="1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x v="53"/>
    <x v="1"/>
    <x v="1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x v="54"/>
    <x v="1"/>
    <x v="1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x v="55"/>
    <x v="1"/>
    <x v="1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x v="56"/>
    <x v="1"/>
    <x v="1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x v="57"/>
    <x v="1"/>
    <x v="1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x v="58"/>
    <x v="1"/>
    <x v="1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x v="59"/>
    <x v="1"/>
    <x v="1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x v="60"/>
    <x v="0"/>
    <x v="0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x v="61"/>
    <x v="0"/>
    <x v="0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x v="62"/>
    <x v="1"/>
    <x v="1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x v="63"/>
    <x v="1"/>
    <x v="1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x v="64"/>
    <x v="1"/>
    <x v="1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x v="65"/>
    <x v="1"/>
    <x v="1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x v="66"/>
    <x v="1"/>
    <x v="1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x v="67"/>
    <x v="4"/>
    <x v="4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x v="68"/>
    <x v="6"/>
    <x v="6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x v="69"/>
    <x v="1"/>
    <x v="1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x v="70"/>
    <x v="6"/>
    <x v="6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x v="71"/>
    <x v="1"/>
    <x v="1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x v="72"/>
    <x v="1"/>
    <x v="1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x v="73"/>
    <x v="1"/>
    <x v="1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x v="74"/>
    <x v="4"/>
    <x v="4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x v="75"/>
    <x v="1"/>
    <x v="1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x v="76"/>
    <x v="1"/>
    <x v="1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x v="77"/>
    <x v="1"/>
    <x v="1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x v="78"/>
    <x v="1"/>
    <x v="1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x v="79"/>
    <x v="1"/>
    <x v="1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x v="80"/>
    <x v="1"/>
    <x v="1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x v="81"/>
    <x v="1"/>
    <x v="1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x v="82"/>
    <x v="4"/>
    <x v="4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x v="83"/>
    <x v="1"/>
    <x v="1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x v="84"/>
    <x v="1"/>
    <x v="1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x v="85"/>
    <x v="2"/>
    <x v="2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x v="86"/>
    <x v="1"/>
    <x v="1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x v="87"/>
    <x v="2"/>
    <x v="2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x v="88"/>
    <x v="1"/>
    <x v="1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x v="89"/>
    <x v="1"/>
    <x v="1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x v="90"/>
    <x v="1"/>
    <x v="1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x v="91"/>
    <x v="6"/>
    <x v="6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x v="92"/>
    <x v="5"/>
    <x v="5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x v="93"/>
    <x v="1"/>
    <x v="1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x v="94"/>
    <x v="4"/>
    <x v="4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x v="95"/>
    <x v="1"/>
    <x v="1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x v="96"/>
    <x v="1"/>
    <x v="1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x v="97"/>
    <x v="1"/>
    <x v="1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x v="98"/>
    <x v="2"/>
    <x v="2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x v="99"/>
    <x v="1"/>
    <x v="1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x v="100"/>
    <x v="1"/>
    <x v="1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x v="101"/>
    <x v="1"/>
    <x v="1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x v="102"/>
    <x v="1"/>
    <x v="1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x v="103"/>
    <x v="6"/>
    <x v="6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x v="104"/>
    <x v="1"/>
    <x v="1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x v="105"/>
    <x v="1"/>
    <x v="1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x v="106"/>
    <x v="1"/>
    <x v="1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x v="107"/>
    <x v="1"/>
    <x v="1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x v="108"/>
    <x v="1"/>
    <x v="1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x v="109"/>
    <x v="1"/>
    <x v="1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x v="110"/>
    <x v="1"/>
    <x v="1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x v="111"/>
    <x v="1"/>
    <x v="1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x v="112"/>
    <x v="2"/>
    <x v="2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x v="113"/>
    <x v="1"/>
    <x v="1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x v="114"/>
    <x v="1"/>
    <x v="1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x v="115"/>
    <x v="6"/>
    <x v="6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x v="116"/>
    <x v="1"/>
    <x v="1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x v="117"/>
    <x v="1"/>
    <x v="1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x v="118"/>
    <x v="1"/>
    <x v="1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x v="119"/>
    <x v="1"/>
    <x v="1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x v="120"/>
    <x v="1"/>
    <x v="1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x v="121"/>
    <x v="1"/>
    <x v="1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x v="122"/>
    <x v="1"/>
    <x v="1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x v="123"/>
    <x v="0"/>
    <x v="0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x v="124"/>
    <x v="6"/>
    <x v="6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x v="125"/>
    <x v="1"/>
    <x v="1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x v="126"/>
    <x v="1"/>
    <x v="1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x v="127"/>
    <x v="0"/>
    <x v="0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x v="128"/>
    <x v="1"/>
    <x v="1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x v="129"/>
    <x v="2"/>
    <x v="2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x v="130"/>
    <x v="3"/>
    <x v="3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x v="131"/>
    <x v="4"/>
    <x v="4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x v="132"/>
    <x v="1"/>
    <x v="1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x v="133"/>
    <x v="1"/>
    <x v="1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x v="134"/>
    <x v="5"/>
    <x v="5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x v="135"/>
    <x v="1"/>
    <x v="1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x v="136"/>
    <x v="1"/>
    <x v="1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x v="137"/>
    <x v="1"/>
    <x v="1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x v="138"/>
    <x v="1"/>
    <x v="1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x v="139"/>
    <x v="1"/>
    <x v="1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x v="140"/>
    <x v="1"/>
    <x v="1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x v="141"/>
    <x v="1"/>
    <x v="1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x v="142"/>
    <x v="1"/>
    <x v="1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x v="143"/>
    <x v="1"/>
    <x v="1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x v="144"/>
    <x v="1"/>
    <x v="1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x v="145"/>
    <x v="5"/>
    <x v="5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x v="146"/>
    <x v="1"/>
    <x v="1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x v="147"/>
    <x v="1"/>
    <x v="1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x v="148"/>
    <x v="1"/>
    <x v="1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x v="149"/>
    <x v="1"/>
    <x v="1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x v="100"/>
    <x v="1"/>
    <x v="1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x v="150"/>
    <x v="1"/>
    <x v="1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x v="151"/>
    <x v="1"/>
    <x v="1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x v="152"/>
    <x v="1"/>
    <x v="1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x v="153"/>
    <x v="1"/>
    <x v="1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x v="154"/>
    <x v="1"/>
    <x v="1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x v="155"/>
    <x v="2"/>
    <x v="2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x v="156"/>
    <x v="2"/>
    <x v="2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x v="157"/>
    <x v="1"/>
    <x v="1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x v="158"/>
    <x v="1"/>
    <x v="1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x v="159"/>
    <x v="1"/>
    <x v="1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x v="160"/>
    <x v="1"/>
    <x v="1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x v="161"/>
    <x v="5"/>
    <x v="5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x v="162"/>
    <x v="1"/>
    <x v="1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x v="163"/>
    <x v="1"/>
    <x v="1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x v="164"/>
    <x v="1"/>
    <x v="1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x v="165"/>
    <x v="1"/>
    <x v="1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x v="166"/>
    <x v="2"/>
    <x v="2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x v="167"/>
    <x v="3"/>
    <x v="3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x v="168"/>
    <x v="1"/>
    <x v="1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x v="169"/>
    <x v="1"/>
    <x v="1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x v="170"/>
    <x v="1"/>
    <x v="1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x v="171"/>
    <x v="1"/>
    <x v="1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x v="172"/>
    <x v="1"/>
    <x v="1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x v="173"/>
    <x v="1"/>
    <x v="1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x v="174"/>
    <x v="1"/>
    <x v="1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x v="175"/>
    <x v="1"/>
    <x v="1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x v="176"/>
    <x v="1"/>
    <x v="1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x v="177"/>
    <x v="1"/>
    <x v="1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x v="178"/>
    <x v="0"/>
    <x v="0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x v="179"/>
    <x v="2"/>
    <x v="2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x v="180"/>
    <x v="1"/>
    <x v="1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x v="181"/>
    <x v="3"/>
    <x v="3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x v="182"/>
    <x v="0"/>
    <x v="0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x v="183"/>
    <x v="1"/>
    <x v="1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x v="184"/>
    <x v="1"/>
    <x v="1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x v="185"/>
    <x v="1"/>
    <x v="1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x v="186"/>
    <x v="0"/>
    <x v="0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x v="187"/>
    <x v="6"/>
    <x v="6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x v="188"/>
    <x v="1"/>
    <x v="1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x v="189"/>
    <x v="1"/>
    <x v="1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x v="190"/>
    <x v="6"/>
    <x v="6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x v="191"/>
    <x v="1"/>
    <x v="1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x v="192"/>
    <x v="1"/>
    <x v="1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x v="193"/>
    <x v="1"/>
    <x v="1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x v="194"/>
    <x v="1"/>
    <x v="1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x v="195"/>
    <x v="3"/>
    <x v="3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x v="196"/>
    <x v="1"/>
    <x v="1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x v="197"/>
    <x v="1"/>
    <x v="1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x v="198"/>
    <x v="1"/>
    <x v="1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x v="50"/>
    <x v="0"/>
    <x v="0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x v="199"/>
    <x v="1"/>
    <x v="1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x v="200"/>
    <x v="1"/>
    <x v="1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x v="201"/>
    <x v="2"/>
    <x v="2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x v="202"/>
    <x v="1"/>
    <x v="1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x v="203"/>
    <x v="1"/>
    <x v="1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x v="204"/>
    <x v="1"/>
    <x v="1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x v="205"/>
    <x v="1"/>
    <x v="1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x v="206"/>
    <x v="1"/>
    <x v="1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x v="207"/>
    <x v="2"/>
    <x v="2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x v="208"/>
    <x v="3"/>
    <x v="3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x v="209"/>
    <x v="1"/>
    <x v="1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x v="210"/>
    <x v="1"/>
    <x v="1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x v="211"/>
    <x v="1"/>
    <x v="1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x v="212"/>
    <x v="1"/>
    <x v="1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x v="213"/>
    <x v="1"/>
    <x v="1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x v="214"/>
    <x v="1"/>
    <x v="1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x v="215"/>
    <x v="1"/>
    <x v="1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x v="216"/>
    <x v="4"/>
    <x v="4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x v="217"/>
    <x v="1"/>
    <x v="1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x v="218"/>
    <x v="1"/>
    <x v="1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x v="219"/>
    <x v="1"/>
    <x v="1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x v="220"/>
    <x v="1"/>
    <x v="1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x v="221"/>
    <x v="1"/>
    <x v="1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x v="222"/>
    <x v="1"/>
    <x v="1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x v="223"/>
    <x v="1"/>
    <x v="1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x v="224"/>
    <x v="1"/>
    <x v="1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x v="225"/>
    <x v="1"/>
    <x v="1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x v="226"/>
    <x v="1"/>
    <x v="1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x v="227"/>
    <x v="1"/>
    <x v="1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x v="228"/>
    <x v="1"/>
    <x v="1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x v="229"/>
    <x v="1"/>
    <x v="1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x v="230"/>
    <x v="1"/>
    <x v="1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x v="231"/>
    <x v="1"/>
    <x v="1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x v="232"/>
    <x v="6"/>
    <x v="6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x v="233"/>
    <x v="1"/>
    <x v="1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x v="234"/>
    <x v="2"/>
    <x v="2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x v="235"/>
    <x v="1"/>
    <x v="1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x v="236"/>
    <x v="3"/>
    <x v="3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x v="237"/>
    <x v="1"/>
    <x v="1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x v="238"/>
    <x v="1"/>
    <x v="1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x v="239"/>
    <x v="2"/>
    <x v="2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x v="240"/>
    <x v="1"/>
    <x v="1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x v="241"/>
    <x v="1"/>
    <x v="1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x v="242"/>
    <x v="1"/>
    <x v="1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x v="243"/>
    <x v="1"/>
    <x v="1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x v="244"/>
    <x v="1"/>
    <x v="1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x v="245"/>
    <x v="1"/>
    <x v="1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x v="246"/>
    <x v="2"/>
    <x v="2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x v="247"/>
    <x v="1"/>
    <x v="1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x v="248"/>
    <x v="1"/>
    <x v="1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x v="249"/>
    <x v="1"/>
    <x v="1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x v="250"/>
    <x v="1"/>
    <x v="1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x v="251"/>
    <x v="0"/>
    <x v="0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x v="252"/>
    <x v="1"/>
    <x v="1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x v="253"/>
    <x v="1"/>
    <x v="1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x v="254"/>
    <x v="4"/>
    <x v="4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x v="255"/>
    <x v="1"/>
    <x v="1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x v="256"/>
    <x v="1"/>
    <x v="1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x v="257"/>
    <x v="1"/>
    <x v="1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x v="258"/>
    <x v="1"/>
    <x v="1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x v="259"/>
    <x v="1"/>
    <x v="1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x v="260"/>
    <x v="1"/>
    <x v="1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x v="261"/>
    <x v="1"/>
    <x v="1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x v="262"/>
    <x v="1"/>
    <x v="1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x v="263"/>
    <x v="1"/>
    <x v="1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x v="264"/>
    <x v="6"/>
    <x v="6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x v="265"/>
    <x v="2"/>
    <x v="2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x v="266"/>
    <x v="1"/>
    <x v="1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x v="267"/>
    <x v="1"/>
    <x v="1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x v="268"/>
    <x v="1"/>
    <x v="1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x v="269"/>
    <x v="1"/>
    <x v="1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x v="270"/>
    <x v="1"/>
    <x v="1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x v="271"/>
    <x v="0"/>
    <x v="0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x v="272"/>
    <x v="1"/>
    <x v="1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x v="273"/>
    <x v="1"/>
    <x v="1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x v="274"/>
    <x v="1"/>
    <x v="1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x v="275"/>
    <x v="1"/>
    <x v="1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x v="276"/>
    <x v="1"/>
    <x v="1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x v="277"/>
    <x v="1"/>
    <x v="1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x v="278"/>
    <x v="1"/>
    <x v="1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x v="279"/>
    <x v="1"/>
    <x v="1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x v="280"/>
    <x v="1"/>
    <x v="1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x v="281"/>
    <x v="3"/>
    <x v="3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x v="282"/>
    <x v="1"/>
    <x v="1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x v="283"/>
    <x v="1"/>
    <x v="1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x v="284"/>
    <x v="1"/>
    <x v="1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x v="285"/>
    <x v="1"/>
    <x v="1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x v="286"/>
    <x v="3"/>
    <x v="3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x v="287"/>
    <x v="0"/>
    <x v="0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x v="288"/>
    <x v="1"/>
    <x v="1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x v="289"/>
    <x v="1"/>
    <x v="1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x v="290"/>
    <x v="1"/>
    <x v="1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x v="291"/>
    <x v="6"/>
    <x v="6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x v="292"/>
    <x v="1"/>
    <x v="1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x v="293"/>
    <x v="5"/>
    <x v="5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x v="294"/>
    <x v="2"/>
    <x v="2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x v="295"/>
    <x v="2"/>
    <x v="2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x v="296"/>
    <x v="1"/>
    <x v="1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x v="297"/>
    <x v="1"/>
    <x v="1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x v="298"/>
    <x v="3"/>
    <x v="3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x v="299"/>
    <x v="1"/>
    <x v="1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x v="300"/>
    <x v="1"/>
    <x v="1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x v="301"/>
    <x v="1"/>
    <x v="1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x v="302"/>
    <x v="1"/>
    <x v="1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x v="303"/>
    <x v="1"/>
    <x v="1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x v="304"/>
    <x v="1"/>
    <x v="1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x v="305"/>
    <x v="3"/>
    <x v="3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x v="306"/>
    <x v="1"/>
    <x v="1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x v="307"/>
    <x v="1"/>
    <x v="1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x v="308"/>
    <x v="1"/>
    <x v="1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x v="309"/>
    <x v="1"/>
    <x v="1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x v="310"/>
    <x v="1"/>
    <x v="1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x v="311"/>
    <x v="1"/>
    <x v="1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x v="312"/>
    <x v="1"/>
    <x v="1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x v="313"/>
    <x v="1"/>
    <x v="1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x v="314"/>
    <x v="6"/>
    <x v="6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x v="315"/>
    <x v="1"/>
    <x v="1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x v="316"/>
    <x v="1"/>
    <x v="1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x v="317"/>
    <x v="1"/>
    <x v="1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x v="318"/>
    <x v="1"/>
    <x v="1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x v="319"/>
    <x v="1"/>
    <x v="1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x v="320"/>
    <x v="1"/>
    <x v="1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x v="321"/>
    <x v="4"/>
    <x v="4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x v="322"/>
    <x v="1"/>
    <x v="1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x v="323"/>
    <x v="1"/>
    <x v="1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x v="324"/>
    <x v="1"/>
    <x v="1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x v="325"/>
    <x v="1"/>
    <x v="1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x v="326"/>
    <x v="1"/>
    <x v="1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x v="327"/>
    <x v="1"/>
    <x v="1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x v="328"/>
    <x v="4"/>
    <x v="4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x v="329"/>
    <x v="1"/>
    <x v="1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x v="330"/>
    <x v="1"/>
    <x v="1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x v="331"/>
    <x v="1"/>
    <x v="1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x v="332"/>
    <x v="1"/>
    <x v="1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x v="333"/>
    <x v="1"/>
    <x v="1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x v="334"/>
    <x v="1"/>
    <x v="1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x v="335"/>
    <x v="1"/>
    <x v="1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x v="336"/>
    <x v="1"/>
    <x v="1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x v="337"/>
    <x v="0"/>
    <x v="0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x v="338"/>
    <x v="1"/>
    <x v="1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x v="339"/>
    <x v="1"/>
    <x v="1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x v="340"/>
    <x v="1"/>
    <x v="1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x v="341"/>
    <x v="1"/>
    <x v="1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x v="342"/>
    <x v="1"/>
    <x v="1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x v="343"/>
    <x v="4"/>
    <x v="4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x v="344"/>
    <x v="1"/>
    <x v="1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x v="345"/>
    <x v="1"/>
    <x v="1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x v="346"/>
    <x v="1"/>
    <x v="1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x v="347"/>
    <x v="1"/>
    <x v="1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x v="298"/>
    <x v="1"/>
    <x v="1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x v="348"/>
    <x v="1"/>
    <x v="1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x v="349"/>
    <x v="0"/>
    <x v="0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x v="350"/>
    <x v="1"/>
    <x v="1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x v="351"/>
    <x v="3"/>
    <x v="3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x v="352"/>
    <x v="1"/>
    <x v="1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x v="353"/>
    <x v="6"/>
    <x v="6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x v="354"/>
    <x v="1"/>
    <x v="1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x v="355"/>
    <x v="0"/>
    <x v="0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x v="356"/>
    <x v="1"/>
    <x v="1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x v="357"/>
    <x v="4"/>
    <x v="4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x v="358"/>
    <x v="1"/>
    <x v="1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x v="359"/>
    <x v="1"/>
    <x v="1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x v="360"/>
    <x v="1"/>
    <x v="1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x v="361"/>
    <x v="1"/>
    <x v="1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x v="362"/>
    <x v="2"/>
    <x v="2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x v="363"/>
    <x v="1"/>
    <x v="1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x v="364"/>
    <x v="1"/>
    <x v="1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x v="365"/>
    <x v="4"/>
    <x v="4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x v="366"/>
    <x v="1"/>
    <x v="1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x v="367"/>
    <x v="1"/>
    <x v="1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x v="368"/>
    <x v="1"/>
    <x v="1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x v="369"/>
    <x v="1"/>
    <x v="1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x v="370"/>
    <x v="1"/>
    <x v="1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x v="371"/>
    <x v="1"/>
    <x v="1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x v="372"/>
    <x v="1"/>
    <x v="1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x v="373"/>
    <x v="1"/>
    <x v="1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x v="374"/>
    <x v="1"/>
    <x v="1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x v="375"/>
    <x v="1"/>
    <x v="1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x v="376"/>
    <x v="4"/>
    <x v="4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x v="377"/>
    <x v="1"/>
    <x v="1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x v="378"/>
    <x v="1"/>
    <x v="1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x v="379"/>
    <x v="1"/>
    <x v="1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x v="380"/>
    <x v="1"/>
    <x v="1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x v="381"/>
    <x v="1"/>
    <x v="1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x v="382"/>
    <x v="1"/>
    <x v="1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x v="383"/>
    <x v="1"/>
    <x v="1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x v="384"/>
    <x v="1"/>
    <x v="1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x v="385"/>
    <x v="5"/>
    <x v="5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x v="386"/>
    <x v="1"/>
    <x v="1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x v="387"/>
    <x v="1"/>
    <x v="1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x v="388"/>
    <x v="1"/>
    <x v="1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x v="389"/>
    <x v="1"/>
    <x v="1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x v="390"/>
    <x v="0"/>
    <x v="0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x v="391"/>
    <x v="1"/>
    <x v="1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x v="392"/>
    <x v="1"/>
    <x v="1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x v="393"/>
    <x v="2"/>
    <x v="2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x v="394"/>
    <x v="1"/>
    <x v="1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x v="395"/>
    <x v="6"/>
    <x v="6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x v="396"/>
    <x v="1"/>
    <x v="1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x v="50"/>
    <x v="1"/>
    <x v="1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x v="397"/>
    <x v="1"/>
    <x v="1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x v="398"/>
    <x v="1"/>
    <x v="1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x v="399"/>
    <x v="0"/>
    <x v="0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x v="400"/>
    <x v="1"/>
    <x v="1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x v="401"/>
    <x v="1"/>
    <x v="1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x v="402"/>
    <x v="1"/>
    <x v="1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x v="403"/>
    <x v="3"/>
    <x v="3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x v="404"/>
    <x v="0"/>
    <x v="0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x v="405"/>
    <x v="1"/>
    <x v="1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x v="406"/>
    <x v="1"/>
    <x v="1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x v="407"/>
    <x v="1"/>
    <x v="1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x v="408"/>
    <x v="1"/>
    <x v="1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x v="409"/>
    <x v="1"/>
    <x v="1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x v="410"/>
    <x v="1"/>
    <x v="1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x v="411"/>
    <x v="1"/>
    <x v="1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x v="412"/>
    <x v="1"/>
    <x v="1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x v="413"/>
    <x v="1"/>
    <x v="1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x v="414"/>
    <x v="0"/>
    <x v="0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x v="415"/>
    <x v="1"/>
    <x v="1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x v="416"/>
    <x v="1"/>
    <x v="1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x v="417"/>
    <x v="1"/>
    <x v="1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x v="418"/>
    <x v="1"/>
    <x v="1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x v="419"/>
    <x v="1"/>
    <x v="1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x v="420"/>
    <x v="1"/>
    <x v="1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x v="421"/>
    <x v="1"/>
    <x v="1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x v="422"/>
    <x v="1"/>
    <x v="1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x v="423"/>
    <x v="1"/>
    <x v="1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x v="424"/>
    <x v="1"/>
    <x v="1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x v="425"/>
    <x v="1"/>
    <x v="1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x v="426"/>
    <x v="1"/>
    <x v="1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x v="427"/>
    <x v="1"/>
    <x v="1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x v="428"/>
    <x v="1"/>
    <x v="1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x v="429"/>
    <x v="1"/>
    <x v="1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x v="430"/>
    <x v="0"/>
    <x v="0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x v="431"/>
    <x v="6"/>
    <x v="6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x v="432"/>
    <x v="1"/>
    <x v="1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x v="433"/>
    <x v="1"/>
    <x v="1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x v="434"/>
    <x v="1"/>
    <x v="1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x v="435"/>
    <x v="1"/>
    <x v="1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x v="436"/>
    <x v="1"/>
    <x v="1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x v="437"/>
    <x v="1"/>
    <x v="1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x v="438"/>
    <x v="6"/>
    <x v="6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x v="439"/>
    <x v="1"/>
    <x v="1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x v="440"/>
    <x v="1"/>
    <x v="1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x v="441"/>
    <x v="1"/>
    <x v="1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x v="442"/>
    <x v="1"/>
    <x v="1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x v="443"/>
    <x v="4"/>
    <x v="4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x v="444"/>
    <x v="1"/>
    <x v="1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x v="445"/>
    <x v="3"/>
    <x v="3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x v="446"/>
    <x v="0"/>
    <x v="0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x v="447"/>
    <x v="1"/>
    <x v="1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x v="448"/>
    <x v="1"/>
    <x v="1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x v="449"/>
    <x v="1"/>
    <x v="1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x v="450"/>
    <x v="1"/>
    <x v="1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x v="451"/>
    <x v="1"/>
    <x v="1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x v="452"/>
    <x v="1"/>
    <x v="1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x v="453"/>
    <x v="1"/>
    <x v="1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x v="454"/>
    <x v="1"/>
    <x v="1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x v="455"/>
    <x v="1"/>
    <x v="1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x v="456"/>
    <x v="1"/>
    <x v="1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x v="457"/>
    <x v="1"/>
    <x v="1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x v="458"/>
    <x v="1"/>
    <x v="1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x v="459"/>
    <x v="1"/>
    <x v="1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x v="460"/>
    <x v="1"/>
    <x v="1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x v="461"/>
    <x v="1"/>
    <x v="1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x v="462"/>
    <x v="1"/>
    <x v="1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x v="463"/>
    <x v="0"/>
    <x v="0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x v="464"/>
    <x v="1"/>
    <x v="1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x v="465"/>
    <x v="1"/>
    <x v="1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x v="466"/>
    <x v="1"/>
    <x v="1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x v="467"/>
    <x v="4"/>
    <x v="4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x v="468"/>
    <x v="1"/>
    <x v="1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x v="469"/>
    <x v="1"/>
    <x v="1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x v="470"/>
    <x v="1"/>
    <x v="1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x v="471"/>
    <x v="1"/>
    <x v="1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x v="472"/>
    <x v="1"/>
    <x v="1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x v="473"/>
    <x v="1"/>
    <x v="1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x v="474"/>
    <x v="1"/>
    <x v="1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x v="475"/>
    <x v="4"/>
    <x v="4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x v="476"/>
    <x v="1"/>
    <x v="1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x v="477"/>
    <x v="1"/>
    <x v="1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x v="478"/>
    <x v="1"/>
    <x v="1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x v="479"/>
    <x v="1"/>
    <x v="1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x v="480"/>
    <x v="4"/>
    <x v="4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x v="481"/>
    <x v="4"/>
    <x v="4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x v="482"/>
    <x v="4"/>
    <x v="4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x v="483"/>
    <x v="1"/>
    <x v="1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x v="484"/>
    <x v="1"/>
    <x v="1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x v="485"/>
    <x v="6"/>
    <x v="6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x v="486"/>
    <x v="1"/>
    <x v="1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x v="487"/>
    <x v="1"/>
    <x v="1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x v="488"/>
    <x v="1"/>
    <x v="1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x v="489"/>
    <x v="1"/>
    <x v="1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x v="490"/>
    <x v="1"/>
    <x v="1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x v="491"/>
    <x v="3"/>
    <x v="3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x v="492"/>
    <x v="1"/>
    <x v="1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x v="493"/>
    <x v="1"/>
    <x v="1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x v="494"/>
    <x v="3"/>
    <x v="3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x v="495"/>
    <x v="1"/>
    <x v="1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x v="496"/>
    <x v="1"/>
    <x v="1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x v="497"/>
    <x v="1"/>
    <x v="1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x v="498"/>
    <x v="2"/>
    <x v="2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x v="499"/>
    <x v="1"/>
    <x v="1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x v="500"/>
    <x v="6"/>
    <x v="6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x v="501"/>
    <x v="1"/>
    <x v="1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x v="502"/>
    <x v="1"/>
    <x v="1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x v="503"/>
    <x v="1"/>
    <x v="1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x v="504"/>
    <x v="1"/>
    <x v="1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x v="505"/>
    <x v="1"/>
    <x v="1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x v="506"/>
    <x v="2"/>
    <x v="2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x v="507"/>
    <x v="1"/>
    <x v="1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x v="508"/>
    <x v="1"/>
    <x v="1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x v="509"/>
    <x v="1"/>
    <x v="1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x v="510"/>
    <x v="5"/>
    <x v="5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x v="511"/>
    <x v="0"/>
    <x v="0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x v="512"/>
    <x v="1"/>
    <x v="1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x v="513"/>
    <x v="1"/>
    <x v="1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x v="514"/>
    <x v="1"/>
    <x v="1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x v="515"/>
    <x v="1"/>
    <x v="1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x v="516"/>
    <x v="1"/>
    <x v="1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x v="517"/>
    <x v="1"/>
    <x v="1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x v="518"/>
    <x v="1"/>
    <x v="1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x v="519"/>
    <x v="1"/>
    <x v="1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x v="520"/>
    <x v="1"/>
    <x v="1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x v="521"/>
    <x v="1"/>
    <x v="1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x v="522"/>
    <x v="1"/>
    <x v="1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x v="523"/>
    <x v="0"/>
    <x v="0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x v="524"/>
    <x v="4"/>
    <x v="4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x v="525"/>
    <x v="1"/>
    <x v="1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x v="526"/>
    <x v="1"/>
    <x v="1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x v="527"/>
    <x v="5"/>
    <x v="5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x v="528"/>
    <x v="0"/>
    <x v="0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x v="529"/>
    <x v="4"/>
    <x v="4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x v="530"/>
    <x v="1"/>
    <x v="1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x v="531"/>
    <x v="6"/>
    <x v="6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x v="532"/>
    <x v="6"/>
    <x v="6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x v="533"/>
    <x v="3"/>
    <x v="3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x v="534"/>
    <x v="1"/>
    <x v="1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x v="535"/>
    <x v="1"/>
    <x v="1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x v="536"/>
    <x v="1"/>
    <x v="1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x v="537"/>
    <x v="6"/>
    <x v="6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x v="538"/>
    <x v="4"/>
    <x v="4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x v="539"/>
    <x v="1"/>
    <x v="1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x v="540"/>
    <x v="1"/>
    <x v="1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x v="541"/>
    <x v="1"/>
    <x v="1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x v="542"/>
    <x v="1"/>
    <x v="1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x v="543"/>
    <x v="1"/>
    <x v="1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x v="544"/>
    <x v="1"/>
    <x v="1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x v="545"/>
    <x v="1"/>
    <x v="1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x v="446"/>
    <x v="5"/>
    <x v="5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x v="546"/>
    <x v="2"/>
    <x v="2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x v="547"/>
    <x v="1"/>
    <x v="1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x v="548"/>
    <x v="1"/>
    <x v="1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x v="549"/>
    <x v="0"/>
    <x v="0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x v="550"/>
    <x v="3"/>
    <x v="3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x v="551"/>
    <x v="1"/>
    <x v="1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x v="552"/>
    <x v="1"/>
    <x v="1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x v="553"/>
    <x v="1"/>
    <x v="1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x v="554"/>
    <x v="1"/>
    <x v="1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x v="555"/>
    <x v="1"/>
    <x v="1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x v="556"/>
    <x v="5"/>
    <x v="5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x v="557"/>
    <x v="5"/>
    <x v="5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x v="558"/>
    <x v="2"/>
    <x v="2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x v="559"/>
    <x v="1"/>
    <x v="1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x v="560"/>
    <x v="1"/>
    <x v="1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x v="561"/>
    <x v="1"/>
    <x v="1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x v="562"/>
    <x v="1"/>
    <x v="1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x v="563"/>
    <x v="1"/>
    <x v="1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x v="564"/>
    <x v="6"/>
    <x v="6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x v="565"/>
    <x v="1"/>
    <x v="1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x v="566"/>
    <x v="6"/>
    <x v="6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x v="567"/>
    <x v="1"/>
    <x v="1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x v="568"/>
    <x v="1"/>
    <x v="1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x v="569"/>
    <x v="1"/>
    <x v="1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x v="570"/>
    <x v="1"/>
    <x v="1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x v="571"/>
    <x v="1"/>
    <x v="1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x v="572"/>
    <x v="1"/>
    <x v="1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x v="573"/>
    <x v="1"/>
    <x v="1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x v="574"/>
    <x v="1"/>
    <x v="1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x v="575"/>
    <x v="1"/>
    <x v="1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x v="576"/>
    <x v="1"/>
    <x v="1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x v="577"/>
    <x v="1"/>
    <x v="1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x v="578"/>
    <x v="1"/>
    <x v="1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x v="579"/>
    <x v="1"/>
    <x v="1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x v="580"/>
    <x v="1"/>
    <x v="1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x v="581"/>
    <x v="1"/>
    <x v="1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x v="582"/>
    <x v="0"/>
    <x v="0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x v="583"/>
    <x v="4"/>
    <x v="4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x v="584"/>
    <x v="1"/>
    <x v="1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x v="585"/>
    <x v="2"/>
    <x v="2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x v="586"/>
    <x v="1"/>
    <x v="1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x v="587"/>
    <x v="1"/>
    <x v="1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x v="588"/>
    <x v="1"/>
    <x v="1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x v="589"/>
    <x v="1"/>
    <x v="1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x v="590"/>
    <x v="1"/>
    <x v="1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x v="591"/>
    <x v="1"/>
    <x v="1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x v="592"/>
    <x v="1"/>
    <x v="1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x v="593"/>
    <x v="6"/>
    <x v="6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x v="594"/>
    <x v="3"/>
    <x v="3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x v="298"/>
    <x v="4"/>
    <x v="4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x v="595"/>
    <x v="1"/>
    <x v="1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x v="596"/>
    <x v="1"/>
    <x v="1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x v="597"/>
    <x v="1"/>
    <x v="1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x v="598"/>
    <x v="1"/>
    <x v="1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x v="599"/>
    <x v="1"/>
    <x v="1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x v="600"/>
    <x v="4"/>
    <x v="4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x v="601"/>
    <x v="1"/>
    <x v="1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x v="602"/>
    <x v="1"/>
    <x v="1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x v="603"/>
    <x v="1"/>
    <x v="1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x v="604"/>
    <x v="1"/>
    <x v="1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x v="605"/>
    <x v="1"/>
    <x v="1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x v="606"/>
    <x v="1"/>
    <x v="1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x v="607"/>
    <x v="0"/>
    <x v="0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x v="608"/>
    <x v="1"/>
    <x v="1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x v="609"/>
    <x v="6"/>
    <x v="6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x v="610"/>
    <x v="4"/>
    <x v="4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x v="611"/>
    <x v="1"/>
    <x v="1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x v="612"/>
    <x v="1"/>
    <x v="1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x v="613"/>
    <x v="1"/>
    <x v="1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x v="614"/>
    <x v="2"/>
    <x v="2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x v="615"/>
    <x v="1"/>
    <x v="1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x v="616"/>
    <x v="1"/>
    <x v="1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x v="617"/>
    <x v="4"/>
    <x v="4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x v="618"/>
    <x v="1"/>
    <x v="1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x v="619"/>
    <x v="1"/>
    <x v="1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x v="620"/>
    <x v="1"/>
    <x v="1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x v="621"/>
    <x v="4"/>
    <x v="4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x v="622"/>
    <x v="1"/>
    <x v="1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x v="623"/>
    <x v="1"/>
    <x v="1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x v="624"/>
    <x v="1"/>
    <x v="1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x v="625"/>
    <x v="1"/>
    <x v="1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x v="626"/>
    <x v="1"/>
    <x v="1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x v="627"/>
    <x v="1"/>
    <x v="1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x v="628"/>
    <x v="1"/>
    <x v="1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x v="629"/>
    <x v="1"/>
    <x v="1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x v="630"/>
    <x v="3"/>
    <x v="3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x v="631"/>
    <x v="1"/>
    <x v="1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x v="632"/>
    <x v="1"/>
    <x v="1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x v="633"/>
    <x v="1"/>
    <x v="1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x v="634"/>
    <x v="1"/>
    <x v="1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x v="635"/>
    <x v="5"/>
    <x v="5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x v="636"/>
    <x v="0"/>
    <x v="0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x v="637"/>
    <x v="1"/>
    <x v="1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x v="638"/>
    <x v="0"/>
    <x v="0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x v="639"/>
    <x v="1"/>
    <x v="1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x v="640"/>
    <x v="1"/>
    <x v="1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x v="641"/>
    <x v="1"/>
    <x v="1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x v="642"/>
    <x v="1"/>
    <x v="1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x v="643"/>
    <x v="5"/>
    <x v="5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x v="50"/>
    <x v="1"/>
    <x v="1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x v="644"/>
    <x v="6"/>
    <x v="6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x v="645"/>
    <x v="1"/>
    <x v="1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x v="646"/>
    <x v="1"/>
    <x v="1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x v="647"/>
    <x v="1"/>
    <x v="1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x v="648"/>
    <x v="1"/>
    <x v="1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x v="649"/>
    <x v="2"/>
    <x v="2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x v="650"/>
    <x v="1"/>
    <x v="1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x v="651"/>
    <x v="1"/>
    <x v="1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x v="652"/>
    <x v="4"/>
    <x v="4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x v="653"/>
    <x v="1"/>
    <x v="1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x v="654"/>
    <x v="3"/>
    <x v="3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x v="655"/>
    <x v="1"/>
    <x v="1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x v="656"/>
    <x v="1"/>
    <x v="1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x v="657"/>
    <x v="1"/>
    <x v="1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x v="658"/>
    <x v="1"/>
    <x v="1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x v="659"/>
    <x v="1"/>
    <x v="1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x v="660"/>
    <x v="1"/>
    <x v="1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x v="661"/>
    <x v="1"/>
    <x v="1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x v="662"/>
    <x v="6"/>
    <x v="6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x v="663"/>
    <x v="1"/>
    <x v="1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x v="664"/>
    <x v="1"/>
    <x v="1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x v="665"/>
    <x v="2"/>
    <x v="2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x v="666"/>
    <x v="6"/>
    <x v="6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x v="667"/>
    <x v="1"/>
    <x v="1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x v="668"/>
    <x v="1"/>
    <x v="1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x v="669"/>
    <x v="1"/>
    <x v="1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x v="670"/>
    <x v="1"/>
    <x v="1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x v="671"/>
    <x v="1"/>
    <x v="1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x v="672"/>
    <x v="1"/>
    <x v="1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x v="673"/>
    <x v="1"/>
    <x v="1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x v="674"/>
    <x v="1"/>
    <x v="1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x v="675"/>
    <x v="1"/>
    <x v="1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x v="676"/>
    <x v="1"/>
    <x v="1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x v="677"/>
    <x v="0"/>
    <x v="0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x v="678"/>
    <x v="0"/>
    <x v="0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x v="679"/>
    <x v="1"/>
    <x v="1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x v="680"/>
    <x v="1"/>
    <x v="1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x v="681"/>
    <x v="1"/>
    <x v="1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x v="682"/>
    <x v="1"/>
    <x v="1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x v="683"/>
    <x v="1"/>
    <x v="1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x v="684"/>
    <x v="1"/>
    <x v="1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x v="685"/>
    <x v="4"/>
    <x v="4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x v="686"/>
    <x v="1"/>
    <x v="1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x v="687"/>
    <x v="1"/>
    <x v="1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x v="688"/>
    <x v="6"/>
    <x v="6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x v="689"/>
    <x v="1"/>
    <x v="1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x v="690"/>
    <x v="1"/>
    <x v="1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x v="691"/>
    <x v="0"/>
    <x v="0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x v="692"/>
    <x v="1"/>
    <x v="1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x v="248"/>
    <x v="1"/>
    <x v="1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x v="693"/>
    <x v="1"/>
    <x v="1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x v="694"/>
    <x v="1"/>
    <x v="1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x v="695"/>
    <x v="1"/>
    <x v="1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x v="696"/>
    <x v="1"/>
    <x v="1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x v="697"/>
    <x v="4"/>
    <x v="4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x v="698"/>
    <x v="2"/>
    <x v="2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x v="699"/>
    <x v="1"/>
    <x v="1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x v="700"/>
    <x v="5"/>
    <x v="5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x v="701"/>
    <x v="6"/>
    <x v="6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x v="702"/>
    <x v="1"/>
    <x v="1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x v="703"/>
    <x v="6"/>
    <x v="6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x v="704"/>
    <x v="1"/>
    <x v="1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x v="705"/>
    <x v="1"/>
    <x v="1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x v="706"/>
    <x v="1"/>
    <x v="1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x v="707"/>
    <x v="1"/>
    <x v="1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x v="708"/>
    <x v="1"/>
    <x v="1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x v="709"/>
    <x v="1"/>
    <x v="1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x v="710"/>
    <x v="1"/>
    <x v="1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x v="711"/>
    <x v="1"/>
    <x v="1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x v="712"/>
    <x v="3"/>
    <x v="3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x v="713"/>
    <x v="1"/>
    <x v="1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x v="714"/>
    <x v="1"/>
    <x v="1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x v="715"/>
    <x v="2"/>
    <x v="2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x v="716"/>
    <x v="4"/>
    <x v="4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x v="717"/>
    <x v="1"/>
    <x v="1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x v="718"/>
    <x v="1"/>
    <x v="1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x v="719"/>
    <x v="1"/>
    <x v="1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x v="720"/>
    <x v="1"/>
    <x v="1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x v="721"/>
    <x v="1"/>
    <x v="1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x v="722"/>
    <x v="0"/>
    <x v="0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x v="723"/>
    <x v="1"/>
    <x v="1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x v="724"/>
    <x v="1"/>
    <x v="1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x v="725"/>
    <x v="1"/>
    <x v="1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x v="726"/>
    <x v="1"/>
    <x v="1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x v="727"/>
    <x v="1"/>
    <x v="1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x v="728"/>
    <x v="1"/>
    <x v="1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x v="729"/>
    <x v="1"/>
    <x v="1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x v="730"/>
    <x v="1"/>
    <x v="1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x v="731"/>
    <x v="1"/>
    <x v="1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x v="732"/>
    <x v="1"/>
    <x v="1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x v="733"/>
    <x v="1"/>
    <x v="1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x v="734"/>
    <x v="1"/>
    <x v="1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x v="735"/>
    <x v="1"/>
    <x v="1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x v="736"/>
    <x v="1"/>
    <x v="1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x v="737"/>
    <x v="1"/>
    <x v="1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x v="112"/>
    <x v="1"/>
    <x v="1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x v="738"/>
    <x v="1"/>
    <x v="1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x v="739"/>
    <x v="1"/>
    <x v="1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x v="740"/>
    <x v="6"/>
    <x v="6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x v="100"/>
    <x v="4"/>
    <x v="4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x v="741"/>
    <x v="1"/>
    <x v="1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x v="742"/>
    <x v="1"/>
    <x v="1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x v="743"/>
    <x v="1"/>
    <x v="1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x v="744"/>
    <x v="1"/>
    <x v="1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x v="745"/>
    <x v="3"/>
    <x v="3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x v="746"/>
    <x v="1"/>
    <x v="1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x v="747"/>
    <x v="1"/>
    <x v="1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x v="748"/>
    <x v="0"/>
    <x v="0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x v="749"/>
    <x v="1"/>
    <x v="1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x v="750"/>
    <x v="6"/>
    <x v="6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x v="751"/>
    <x v="1"/>
    <x v="1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x v="752"/>
    <x v="2"/>
    <x v="2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x v="753"/>
    <x v="1"/>
    <x v="1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x v="754"/>
    <x v="1"/>
    <x v="1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x v="755"/>
    <x v="1"/>
    <x v="1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x v="756"/>
    <x v="2"/>
    <x v="2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x v="757"/>
    <x v="1"/>
    <x v="1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x v="758"/>
    <x v="1"/>
    <x v="1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x v="759"/>
    <x v="1"/>
    <x v="1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x v="760"/>
    <x v="6"/>
    <x v="6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x v="761"/>
    <x v="1"/>
    <x v="1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x v="762"/>
    <x v="1"/>
    <x v="1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x v="763"/>
    <x v="1"/>
    <x v="1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x v="764"/>
    <x v="6"/>
    <x v="6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x v="765"/>
    <x v="1"/>
    <x v="1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x v="766"/>
    <x v="1"/>
    <x v="1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x v="767"/>
    <x v="1"/>
    <x v="1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x v="768"/>
    <x v="5"/>
    <x v="5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x v="769"/>
    <x v="1"/>
    <x v="1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x v="770"/>
    <x v="1"/>
    <x v="1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x v="771"/>
    <x v="5"/>
    <x v="5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x v="772"/>
    <x v="1"/>
    <x v="1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x v="773"/>
    <x v="1"/>
    <x v="1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x v="774"/>
    <x v="1"/>
    <x v="1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x v="775"/>
    <x v="2"/>
    <x v="2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x v="776"/>
    <x v="6"/>
    <x v="6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x v="777"/>
    <x v="0"/>
    <x v="0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x v="778"/>
    <x v="1"/>
    <x v="1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x v="779"/>
    <x v="1"/>
    <x v="1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x v="780"/>
    <x v="1"/>
    <x v="1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x v="703"/>
    <x v="1"/>
    <x v="1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x v="781"/>
    <x v="1"/>
    <x v="1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x v="782"/>
    <x v="5"/>
    <x v="5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x v="783"/>
    <x v="1"/>
    <x v="1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x v="784"/>
    <x v="1"/>
    <x v="1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x v="785"/>
    <x v="1"/>
    <x v="1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x v="786"/>
    <x v="1"/>
    <x v="1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x v="787"/>
    <x v="1"/>
    <x v="1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x v="788"/>
    <x v="4"/>
    <x v="4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x v="100"/>
    <x v="5"/>
    <x v="5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x v="789"/>
    <x v="1"/>
    <x v="1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x v="790"/>
    <x v="1"/>
    <x v="1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x v="791"/>
    <x v="1"/>
    <x v="1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x v="792"/>
    <x v="1"/>
    <x v="1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x v="793"/>
    <x v="2"/>
    <x v="2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x v="794"/>
    <x v="1"/>
    <x v="1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x v="795"/>
    <x v="1"/>
    <x v="1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x v="796"/>
    <x v="1"/>
    <x v="1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x v="797"/>
    <x v="5"/>
    <x v="5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x v="798"/>
    <x v="1"/>
    <x v="1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x v="799"/>
    <x v="1"/>
    <x v="1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x v="800"/>
    <x v="0"/>
    <x v="0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x v="801"/>
    <x v="1"/>
    <x v="1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x v="802"/>
    <x v="3"/>
    <x v="3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x v="803"/>
    <x v="0"/>
    <x v="0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x v="804"/>
    <x v="1"/>
    <x v="1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x v="805"/>
    <x v="6"/>
    <x v="6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x v="806"/>
    <x v="1"/>
    <x v="1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x v="807"/>
    <x v="1"/>
    <x v="1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x v="808"/>
    <x v="4"/>
    <x v="4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x v="809"/>
    <x v="1"/>
    <x v="1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x v="810"/>
    <x v="1"/>
    <x v="1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x v="811"/>
    <x v="1"/>
    <x v="1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x v="812"/>
    <x v="1"/>
    <x v="1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x v="813"/>
    <x v="4"/>
    <x v="4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x v="814"/>
    <x v="1"/>
    <x v="1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x v="815"/>
    <x v="2"/>
    <x v="2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x v="816"/>
    <x v="1"/>
    <x v="1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x v="817"/>
    <x v="1"/>
    <x v="1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x v="818"/>
    <x v="1"/>
    <x v="1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x v="819"/>
    <x v="1"/>
    <x v="1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x v="820"/>
    <x v="3"/>
    <x v="3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x v="821"/>
    <x v="3"/>
    <x v="3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x v="822"/>
    <x v="1"/>
    <x v="1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x v="823"/>
    <x v="1"/>
    <x v="1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x v="824"/>
    <x v="1"/>
    <x v="1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x v="825"/>
    <x v="1"/>
    <x v="1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x v="826"/>
    <x v="1"/>
    <x v="1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x v="827"/>
    <x v="1"/>
    <x v="1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x v="828"/>
    <x v="1"/>
    <x v="1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x v="829"/>
    <x v="1"/>
    <x v="1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x v="830"/>
    <x v="6"/>
    <x v="6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x v="831"/>
    <x v="1"/>
    <x v="1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x v="832"/>
    <x v="1"/>
    <x v="1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x v="833"/>
    <x v="4"/>
    <x v="4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x v="834"/>
    <x v="1"/>
    <x v="1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x v="835"/>
    <x v="1"/>
    <x v="1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x v="836"/>
    <x v="1"/>
    <x v="1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x v="837"/>
    <x v="1"/>
    <x v="1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x v="100"/>
    <x v="1"/>
    <x v="1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x v="838"/>
    <x v="1"/>
    <x v="1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x v="839"/>
    <x v="1"/>
    <x v="1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x v="840"/>
    <x v="0"/>
    <x v="0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x v="841"/>
    <x v="0"/>
    <x v="0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x v="842"/>
    <x v="2"/>
    <x v="2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x v="843"/>
    <x v="1"/>
    <x v="1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x v="844"/>
    <x v="5"/>
    <x v="5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x v="845"/>
    <x v="1"/>
    <x v="1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x v="846"/>
    <x v="1"/>
    <x v="1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x v="847"/>
    <x v="1"/>
    <x v="1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x v="848"/>
    <x v="1"/>
    <x v="1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x v="849"/>
    <x v="1"/>
    <x v="1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x v="850"/>
    <x v="1"/>
    <x v="1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x v="851"/>
    <x v="1"/>
    <x v="1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x v="852"/>
    <x v="1"/>
    <x v="1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x v="853"/>
    <x v="1"/>
    <x v="1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x v="854"/>
    <x v="1"/>
    <x v="1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x v="855"/>
    <x v="1"/>
    <x v="1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x v="856"/>
    <x v="1"/>
    <x v="1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x v="857"/>
    <x v="1"/>
    <x v="1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x v="858"/>
    <x v="1"/>
    <x v="1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x v="859"/>
    <x v="2"/>
    <x v="2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x v="860"/>
    <x v="1"/>
    <x v="1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x v="861"/>
    <x v="1"/>
    <x v="1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x v="862"/>
    <x v="1"/>
    <x v="1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x v="863"/>
    <x v="0"/>
    <x v="0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x v="864"/>
    <x v="1"/>
    <x v="1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x v="865"/>
    <x v="6"/>
    <x v="6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x v="866"/>
    <x v="1"/>
    <x v="1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x v="867"/>
    <x v="1"/>
    <x v="1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x v="868"/>
    <x v="1"/>
    <x v="1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x v="869"/>
    <x v="1"/>
    <x v="1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x v="870"/>
    <x v="1"/>
    <x v="1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x v="871"/>
    <x v="1"/>
    <x v="1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x v="872"/>
    <x v="1"/>
    <x v="1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x v="873"/>
    <x v="1"/>
    <x v="1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x v="874"/>
    <x v="1"/>
    <x v="1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x v="875"/>
    <x v="1"/>
    <x v="1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x v="876"/>
    <x v="1"/>
    <x v="1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x v="877"/>
    <x v="1"/>
    <x v="1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x v="878"/>
    <x v="0"/>
    <x v="0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x v="879"/>
    <x v="1"/>
    <x v="1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x v="880"/>
    <x v="6"/>
    <x v="6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x v="881"/>
    <x v="4"/>
    <x v="4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x v="882"/>
    <x v="1"/>
    <x v="1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x v="883"/>
    <x v="2"/>
    <x v="2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x v="884"/>
    <x v="1"/>
    <x v="1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x v="885"/>
    <x v="1"/>
    <x v="1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x v="886"/>
    <x v="5"/>
    <x v="5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x v="50"/>
    <x v="1"/>
    <x v="1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x v="887"/>
    <x v="1"/>
    <x v="1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x v="888"/>
    <x v="1"/>
    <x v="1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x v="889"/>
    <x v="1"/>
    <x v="1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x v="890"/>
    <x v="1"/>
    <x v="1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x v="891"/>
    <x v="1"/>
    <x v="1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x v="892"/>
    <x v="1"/>
    <x v="1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x v="893"/>
    <x v="1"/>
    <x v="1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x v="894"/>
    <x v="1"/>
    <x v="1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x v="895"/>
    <x v="0"/>
    <x v="0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x v="896"/>
    <x v="1"/>
    <x v="1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x v="897"/>
    <x v="1"/>
    <x v="1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x v="898"/>
    <x v="1"/>
    <x v="1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x v="899"/>
    <x v="2"/>
    <x v="2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x v="900"/>
    <x v="4"/>
    <x v="4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x v="901"/>
    <x v="4"/>
    <x v="4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x v="902"/>
    <x v="1"/>
    <x v="1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x v="903"/>
    <x v="4"/>
    <x v="4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x v="904"/>
    <x v="5"/>
    <x v="5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x v="905"/>
    <x v="2"/>
    <x v="2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x v="906"/>
    <x v="1"/>
    <x v="1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x v="907"/>
    <x v="1"/>
    <x v="1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x v="908"/>
    <x v="1"/>
    <x v="1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x v="909"/>
    <x v="1"/>
    <x v="1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x v="910"/>
    <x v="6"/>
    <x v="6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x v="911"/>
    <x v="1"/>
    <x v="1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x v="912"/>
    <x v="1"/>
    <x v="1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x v="913"/>
    <x v="1"/>
    <x v="1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x v="914"/>
    <x v="6"/>
    <x v="6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x v="915"/>
    <x v="4"/>
    <x v="4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x v="916"/>
    <x v="1"/>
    <x v="1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x v="917"/>
    <x v="1"/>
    <x v="1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x v="918"/>
    <x v="1"/>
    <x v="1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x v="919"/>
    <x v="1"/>
    <x v="1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x v="920"/>
    <x v="1"/>
    <x v="1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x v="921"/>
    <x v="1"/>
    <x v="1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x v="922"/>
    <x v="1"/>
    <x v="1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x v="923"/>
    <x v="1"/>
    <x v="1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x v="924"/>
    <x v="1"/>
    <x v="1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x v="925"/>
    <x v="1"/>
    <x v="1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x v="926"/>
    <x v="0"/>
    <x v="0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x v="927"/>
    <x v="1"/>
    <x v="1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x v="928"/>
    <x v="2"/>
    <x v="2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x v="929"/>
    <x v="1"/>
    <x v="1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x v="930"/>
    <x v="2"/>
    <x v="2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x v="931"/>
    <x v="1"/>
    <x v="1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x v="932"/>
    <x v="1"/>
    <x v="1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x v="933"/>
    <x v="1"/>
    <x v="1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x v="934"/>
    <x v="1"/>
    <x v="1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x v="935"/>
    <x v="1"/>
    <x v="1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x v="298"/>
    <x v="1"/>
    <x v="1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x v="936"/>
    <x v="1"/>
    <x v="1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x v="937"/>
    <x v="1"/>
    <x v="1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x v="938"/>
    <x v="1"/>
    <x v="1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x v="939"/>
    <x v="2"/>
    <x v="2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x v="940"/>
    <x v="1"/>
    <x v="1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x v="941"/>
    <x v="1"/>
    <x v="1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x v="942"/>
    <x v="1"/>
    <x v="1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x v="943"/>
    <x v="1"/>
    <x v="1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x v="944"/>
    <x v="1"/>
    <x v="1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x v="945"/>
    <x v="1"/>
    <x v="1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x v="946"/>
    <x v="1"/>
    <x v="1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x v="947"/>
    <x v="1"/>
    <x v="1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x v="948"/>
    <x v="6"/>
    <x v="6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x v="949"/>
    <x v="1"/>
    <x v="1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x v="950"/>
    <x v="4"/>
    <x v="4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x v="951"/>
    <x v="1"/>
    <x v="1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x v="952"/>
    <x v="1"/>
    <x v="1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x v="953"/>
    <x v="1"/>
    <x v="1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x v="954"/>
    <x v="1"/>
    <x v="1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x v="955"/>
    <x v="1"/>
    <x v="1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x v="956"/>
    <x v="1"/>
    <x v="1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x v="957"/>
    <x v="1"/>
    <x v="1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x v="958"/>
    <x v="1"/>
    <x v="1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x v="959"/>
    <x v="1"/>
    <x v="1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x v="960"/>
    <x v="1"/>
    <x v="1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x v="961"/>
    <x v="1"/>
    <x v="1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x v="962"/>
    <x v="1"/>
    <x v="1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x v="963"/>
    <x v="1"/>
    <x v="1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x v="964"/>
    <x v="4"/>
    <x v="4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x v="965"/>
    <x v="1"/>
    <x v="1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x v="966"/>
    <x v="1"/>
    <x v="1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x v="967"/>
    <x v="1"/>
    <x v="1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x v="968"/>
    <x v="1"/>
    <x v="1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x v="969"/>
    <x v="1"/>
    <x v="1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x v="970"/>
    <x v="1"/>
    <x v="1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x v="971"/>
    <x v="1"/>
    <x v="1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x v="972"/>
    <x v="1"/>
    <x v="1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x v="973"/>
    <x v="1"/>
    <x v="1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x v="974"/>
    <x v="1"/>
    <x v="1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x v="975"/>
    <x v="1"/>
    <x v="1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x v="976"/>
    <x v="1"/>
    <x v="1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x v="977"/>
    <x v="1"/>
    <x v="1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x v="978"/>
    <x v="6"/>
    <x v="6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x v="979"/>
    <x v="1"/>
    <x v="1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x v="980"/>
    <x v="1"/>
    <x v="1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x v="981"/>
    <x v="1"/>
    <x v="1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x v="982"/>
    <x v="6"/>
    <x v="6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x v="983"/>
    <x v="1"/>
    <x v="1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x v="984"/>
    <x v="1"/>
    <x v="1"/>
    <n v="1467176400"/>
    <n v="1467781200"/>
    <b v="0"/>
    <b v="0"/>
    <s v="food/food trucks"/>
    <x v="0"/>
    <x v="0"/>
  </r>
  <r>
    <m/>
    <m/>
    <m/>
    <m/>
    <m/>
    <m/>
    <x v="4"/>
    <m/>
    <x v="985"/>
    <x v="7"/>
    <x v="7"/>
    <m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8515D-7E44-4621-9BB0-B62D3DDBDE32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A69FED-3076-4DDA-830C-46C69917B0FD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48B362-E297-41B0-AEEA-977DDC0FFAC0}" name="PivotTable10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4">
        <item s="1" x="0"/>
        <item s="1" x="1"/>
        <item s="1" x="2"/>
        <item x="3"/>
      </items>
    </pivotField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2">
    <pageField fld="0" hier="18" name="[Range].[Parent Category].[All]" cap="All"/>
    <pageField fld="2" hier="20" name="[Range].[Date Created Conversion (Year)].[All]" cap="All"/>
  </pageFields>
  <dataFields count="1">
    <dataField name="Count of outcome" fld="4" subtotal="count" baseField="0" baseItem="0"/>
  </dataFields>
  <chartFormats count="5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4" format="4">
      <pivotArea type="data" outline="0" fieldPosition="0">
        <references count="3">
          <reference field="4294967294" count="1" selected="0">
            <x v="0"/>
          </reference>
          <reference field="1" count="1" selected="0">
            <x v="9"/>
          </reference>
          <reference field="3" count="1" selected="0">
            <x v="1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:$T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B12" sqref="B12"/>
    </sheetView>
  </sheetViews>
  <sheetFormatPr defaultColWidth="10.625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5" max="5" width="7.75" bestFit="1" customWidth="1"/>
    <col min="6" max="6" width="14.375" bestFit="1" customWidth="1"/>
    <col min="8" max="8" width="13.125" bestFit="1" customWidth="1"/>
    <col min="9" max="9" width="15.875" style="4" bestFit="1" customWidth="1"/>
    <col min="12" max="12" width="11.5" bestFit="1" customWidth="1"/>
    <col min="13" max="13" width="22.875" bestFit="1" customWidth="1"/>
    <col min="14" max="14" width="10.875" customWidth="1"/>
    <col min="15" max="15" width="21" bestFit="1" customWidth="1"/>
    <col min="18" max="18" width="28.5" bestFit="1" customWidth="1"/>
    <col min="19" max="19" width="14.875" customWidth="1"/>
    <col min="20" max="20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4">
        <v>0</v>
      </c>
      <c r="J2" t="s">
        <v>15</v>
      </c>
      <c r="K2" t="s">
        <v>16</v>
      </c>
      <c r="L2">
        <v>1448690400</v>
      </c>
      <c r="M2" s="9">
        <f>(((L2/60)/60)/24)+DATE(1970,1,1)</f>
        <v>42336.25</v>
      </c>
      <c r="N2">
        <v>1450159200</v>
      </c>
      <c r="O2" s="9">
        <f>(((N2/60)/60)/24)+DATE(1970,1,1)</f>
        <v>42353.25</v>
      </c>
      <c r="P2" t="b">
        <v>0</v>
      </c>
      <c r="Q2" t="b">
        <v>0</v>
      </c>
      <c r="R2" t="s">
        <v>17</v>
      </c>
      <c r="S2" t="str">
        <f>_xlfn.TEXTBEFORE(R2,"/")</f>
        <v>food</v>
      </c>
      <c r="T2" t="str">
        <f>_xlfn.TEXTAFTER(R2,"/")</f>
        <v>food trucks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 s="5">
        <v>158</v>
      </c>
      <c r="I3" s="4">
        <f>E3/H3</f>
        <v>92.151898734177209</v>
      </c>
      <c r="J3" t="s">
        <v>21</v>
      </c>
      <c r="K3" t="s">
        <v>22</v>
      </c>
      <c r="L3">
        <v>1408424400</v>
      </c>
      <c r="M3" s="9">
        <f t="shared" ref="M3:M66" si="1">(((L3/60)/60)/24)+DATE(1970,1,1)</f>
        <v>41870.208333333336</v>
      </c>
      <c r="N3">
        <v>1408597200</v>
      </c>
      <c r="O3" s="9">
        <f t="shared" ref="O3:O66" si="2">(((N3/60)/60)/24)+DATE(1970,1,1)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3">_xlfn.TEXTBEFORE(R3,"/")</f>
        <v>music</v>
      </c>
      <c r="T3" t="str">
        <f t="shared" ref="T3:T66" si="4">_xlfn.TEXTAFTER(R3,"/")</f>
        <v>rock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 s="5">
        <v>1425</v>
      </c>
      <c r="I4" s="4">
        <f t="shared" ref="I4:I66" si="5">E4/H4</f>
        <v>100.01614035087719</v>
      </c>
      <c r="J4" t="s">
        <v>26</v>
      </c>
      <c r="K4" t="s">
        <v>27</v>
      </c>
      <c r="L4">
        <v>1384668000</v>
      </c>
      <c r="M4" s="9">
        <f t="shared" si="1"/>
        <v>41595.25</v>
      </c>
      <c r="N4">
        <v>1384840800</v>
      </c>
      <c r="O4" s="9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5"/>
        <v>103.20833333333333</v>
      </c>
      <c r="J5" t="s">
        <v>21</v>
      </c>
      <c r="K5" t="s">
        <v>22</v>
      </c>
      <c r="L5">
        <v>1565499600</v>
      </c>
      <c r="M5" s="9">
        <f t="shared" si="1"/>
        <v>43688.208333333328</v>
      </c>
      <c r="N5">
        <v>1568955600</v>
      </c>
      <c r="O5" s="9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5"/>
        <v>99.339622641509436</v>
      </c>
      <c r="J6" t="s">
        <v>21</v>
      </c>
      <c r="K6" t="s">
        <v>22</v>
      </c>
      <c r="L6">
        <v>1547964000</v>
      </c>
      <c r="M6" s="9">
        <f t="shared" si="1"/>
        <v>43485.25</v>
      </c>
      <c r="N6">
        <v>1548309600</v>
      </c>
      <c r="O6" s="9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5"/>
        <v>75.833333333333329</v>
      </c>
      <c r="J7" t="s">
        <v>36</v>
      </c>
      <c r="K7" t="s">
        <v>37</v>
      </c>
      <c r="L7">
        <v>1346130000</v>
      </c>
      <c r="M7" s="9">
        <f t="shared" si="1"/>
        <v>41149.208333333336</v>
      </c>
      <c r="N7">
        <v>1347080400</v>
      </c>
      <c r="O7" s="9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5"/>
        <v>60.555555555555557</v>
      </c>
      <c r="J8" t="s">
        <v>40</v>
      </c>
      <c r="K8" t="s">
        <v>41</v>
      </c>
      <c r="L8">
        <v>1505278800</v>
      </c>
      <c r="M8" s="9">
        <f t="shared" si="1"/>
        <v>42991.208333333328</v>
      </c>
      <c r="N8">
        <v>1505365200</v>
      </c>
      <c r="O8" s="9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5"/>
        <v>64.93832599118943</v>
      </c>
      <c r="J9" t="s">
        <v>36</v>
      </c>
      <c r="K9" t="s">
        <v>37</v>
      </c>
      <c r="L9">
        <v>1439442000</v>
      </c>
      <c r="M9" s="9">
        <f t="shared" si="1"/>
        <v>42229.208333333328</v>
      </c>
      <c r="N9">
        <v>1439614800</v>
      </c>
      <c r="O9" s="9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5"/>
        <v>30.997175141242938</v>
      </c>
      <c r="J10" t="s">
        <v>36</v>
      </c>
      <c r="K10" t="s">
        <v>37</v>
      </c>
      <c r="L10">
        <v>1281330000</v>
      </c>
      <c r="M10" s="9">
        <f t="shared" si="1"/>
        <v>40399.208333333336</v>
      </c>
      <c r="N10">
        <v>1281502800</v>
      </c>
      <c r="O10" s="9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5"/>
        <v>72.909090909090907</v>
      </c>
      <c r="J11" t="s">
        <v>21</v>
      </c>
      <c r="K11" t="s">
        <v>22</v>
      </c>
      <c r="L11">
        <v>1379566800</v>
      </c>
      <c r="M11" s="9">
        <f t="shared" si="1"/>
        <v>41536.208333333336</v>
      </c>
      <c r="N11">
        <v>1383804000</v>
      </c>
      <c r="O11" s="9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5"/>
        <v>62.9</v>
      </c>
      <c r="J12" t="s">
        <v>21</v>
      </c>
      <c r="K12" t="s">
        <v>22</v>
      </c>
      <c r="L12">
        <v>1281762000</v>
      </c>
      <c r="M12" s="9">
        <f t="shared" si="1"/>
        <v>40404.208333333336</v>
      </c>
      <c r="N12">
        <v>1285909200</v>
      </c>
      <c r="O12" s="9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5"/>
        <v>112.22222222222223</v>
      </c>
      <c r="J13" t="s">
        <v>21</v>
      </c>
      <c r="K13" t="s">
        <v>22</v>
      </c>
      <c r="L13">
        <v>1285045200</v>
      </c>
      <c r="M13" s="9">
        <f t="shared" si="1"/>
        <v>40442.208333333336</v>
      </c>
      <c r="N13">
        <v>1285563600</v>
      </c>
      <c r="O13" s="9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5"/>
        <v>102.34545454545454</v>
      </c>
      <c r="J14" t="s">
        <v>21</v>
      </c>
      <c r="K14" t="s">
        <v>22</v>
      </c>
      <c r="L14">
        <v>1571720400</v>
      </c>
      <c r="M14" s="9">
        <f t="shared" si="1"/>
        <v>43760.208333333328</v>
      </c>
      <c r="N14">
        <v>1572411600</v>
      </c>
      <c r="O14" s="9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5"/>
        <v>105.05102040816327</v>
      </c>
      <c r="J15" t="s">
        <v>21</v>
      </c>
      <c r="K15" t="s">
        <v>22</v>
      </c>
      <c r="L15">
        <v>1465621200</v>
      </c>
      <c r="M15" s="9">
        <f t="shared" si="1"/>
        <v>42532.208333333328</v>
      </c>
      <c r="N15">
        <v>1466658000</v>
      </c>
      <c r="O15" s="9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5"/>
        <v>94.144999999999996</v>
      </c>
      <c r="J16" t="s">
        <v>21</v>
      </c>
      <c r="K16" t="s">
        <v>22</v>
      </c>
      <c r="L16">
        <v>1331013600</v>
      </c>
      <c r="M16" s="9">
        <f t="shared" si="1"/>
        <v>40974.25</v>
      </c>
      <c r="N16">
        <v>1333342800</v>
      </c>
      <c r="O16" s="9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5"/>
        <v>84.986725663716811</v>
      </c>
      <c r="J17" t="s">
        <v>21</v>
      </c>
      <c r="K17" t="s">
        <v>22</v>
      </c>
      <c r="L17">
        <v>1575957600</v>
      </c>
      <c r="M17" s="9">
        <f t="shared" si="1"/>
        <v>43809.25</v>
      </c>
      <c r="N17">
        <v>1576303200</v>
      </c>
      <c r="O17" s="9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5"/>
        <v>110.41</v>
      </c>
      <c r="J18" t="s">
        <v>21</v>
      </c>
      <c r="K18" t="s">
        <v>22</v>
      </c>
      <c r="L18">
        <v>1390370400</v>
      </c>
      <c r="M18" s="9">
        <f t="shared" si="1"/>
        <v>41661.25</v>
      </c>
      <c r="N18">
        <v>1392271200</v>
      </c>
      <c r="O18" s="9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5"/>
        <v>107.96236989591674</v>
      </c>
      <c r="J19" t="s">
        <v>21</v>
      </c>
      <c r="K19" t="s">
        <v>22</v>
      </c>
      <c r="L19">
        <v>1294812000</v>
      </c>
      <c r="M19" s="9">
        <f t="shared" si="1"/>
        <v>40555.25</v>
      </c>
      <c r="N19">
        <v>1294898400</v>
      </c>
      <c r="O19" s="9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5"/>
        <v>45.103703703703701</v>
      </c>
      <c r="J20" t="s">
        <v>21</v>
      </c>
      <c r="K20" t="s">
        <v>22</v>
      </c>
      <c r="L20">
        <v>1536382800</v>
      </c>
      <c r="M20" s="9">
        <f t="shared" si="1"/>
        <v>43351.208333333328</v>
      </c>
      <c r="N20">
        <v>1537074000</v>
      </c>
      <c r="O20" s="9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5"/>
        <v>45.001483679525222</v>
      </c>
      <c r="J21" t="s">
        <v>21</v>
      </c>
      <c r="K21" t="s">
        <v>22</v>
      </c>
      <c r="L21">
        <v>1551679200</v>
      </c>
      <c r="M21" s="9">
        <f t="shared" si="1"/>
        <v>43528.25</v>
      </c>
      <c r="N21">
        <v>1553490000</v>
      </c>
      <c r="O21" s="9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5"/>
        <v>105.97134670487107</v>
      </c>
      <c r="J22" t="s">
        <v>21</v>
      </c>
      <c r="K22" t="s">
        <v>22</v>
      </c>
      <c r="L22">
        <v>1406523600</v>
      </c>
      <c r="M22" s="9">
        <f t="shared" si="1"/>
        <v>41848.208333333336</v>
      </c>
      <c r="N22">
        <v>1406523600</v>
      </c>
      <c r="O22" s="9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5"/>
        <v>69.055555555555557</v>
      </c>
      <c r="J23" t="s">
        <v>21</v>
      </c>
      <c r="K23" t="s">
        <v>22</v>
      </c>
      <c r="L23">
        <v>1313384400</v>
      </c>
      <c r="M23" s="9">
        <f t="shared" si="1"/>
        <v>40770.208333333336</v>
      </c>
      <c r="N23">
        <v>1316322000</v>
      </c>
      <c r="O23" s="9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5"/>
        <v>85.044943820224717</v>
      </c>
      <c r="J24" t="s">
        <v>21</v>
      </c>
      <c r="K24" t="s">
        <v>22</v>
      </c>
      <c r="L24">
        <v>1522731600</v>
      </c>
      <c r="M24" s="9">
        <f t="shared" si="1"/>
        <v>43193.208333333328</v>
      </c>
      <c r="N24">
        <v>1524027600</v>
      </c>
      <c r="O24" s="9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5"/>
        <v>105.22535211267606</v>
      </c>
      <c r="J25" t="s">
        <v>40</v>
      </c>
      <c r="K25" t="s">
        <v>41</v>
      </c>
      <c r="L25">
        <v>1550124000</v>
      </c>
      <c r="M25" s="9">
        <f t="shared" si="1"/>
        <v>43510.25</v>
      </c>
      <c r="N25">
        <v>1554699600</v>
      </c>
      <c r="O25" s="9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5"/>
        <v>39.003741114852225</v>
      </c>
      <c r="J26" t="s">
        <v>21</v>
      </c>
      <c r="K26" t="s">
        <v>22</v>
      </c>
      <c r="L26">
        <v>1403326800</v>
      </c>
      <c r="M26" s="9">
        <f t="shared" si="1"/>
        <v>41811.208333333336</v>
      </c>
      <c r="N26">
        <v>1403499600</v>
      </c>
      <c r="O26" s="9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5"/>
        <v>73.030674846625772</v>
      </c>
      <c r="J27" t="s">
        <v>21</v>
      </c>
      <c r="K27" t="s">
        <v>22</v>
      </c>
      <c r="L27">
        <v>1305694800</v>
      </c>
      <c r="M27" s="9">
        <f t="shared" si="1"/>
        <v>40681.208333333336</v>
      </c>
      <c r="N27">
        <v>1307422800</v>
      </c>
      <c r="O27" s="9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5"/>
        <v>35.009459459459457</v>
      </c>
      <c r="J28" t="s">
        <v>21</v>
      </c>
      <c r="K28" t="s">
        <v>22</v>
      </c>
      <c r="L28">
        <v>1533013200</v>
      </c>
      <c r="M28" s="9">
        <f t="shared" si="1"/>
        <v>43312.208333333328</v>
      </c>
      <c r="N28">
        <v>1535346000</v>
      </c>
      <c r="O28" s="9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5"/>
        <v>106.6</v>
      </c>
      <c r="J29" t="s">
        <v>21</v>
      </c>
      <c r="K29" t="s">
        <v>22</v>
      </c>
      <c r="L29">
        <v>1443848400</v>
      </c>
      <c r="M29" s="9">
        <f t="shared" si="1"/>
        <v>42280.208333333328</v>
      </c>
      <c r="N29">
        <v>1444539600</v>
      </c>
      <c r="O29" s="9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5"/>
        <v>61.997747747747745</v>
      </c>
      <c r="J30" t="s">
        <v>21</v>
      </c>
      <c r="K30" t="s">
        <v>22</v>
      </c>
      <c r="L30">
        <v>1265695200</v>
      </c>
      <c r="M30" s="9">
        <f t="shared" si="1"/>
        <v>40218.25</v>
      </c>
      <c r="N30">
        <v>1267682400</v>
      </c>
      <c r="O30" s="9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5"/>
        <v>94.000622665006233</v>
      </c>
      <c r="J31" t="s">
        <v>98</v>
      </c>
      <c r="K31" t="s">
        <v>99</v>
      </c>
      <c r="L31">
        <v>1532062800</v>
      </c>
      <c r="M31" s="9">
        <f t="shared" si="1"/>
        <v>43301.208333333328</v>
      </c>
      <c r="N31">
        <v>1535518800</v>
      </c>
      <c r="O31" s="9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5"/>
        <v>112.05426356589147</v>
      </c>
      <c r="J32" t="s">
        <v>21</v>
      </c>
      <c r="K32" t="s">
        <v>22</v>
      </c>
      <c r="L32">
        <v>1558674000</v>
      </c>
      <c r="M32" s="9">
        <f t="shared" si="1"/>
        <v>43609.208333333328</v>
      </c>
      <c r="N32">
        <v>1559106000</v>
      </c>
      <c r="O32" s="9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5"/>
        <v>48.008849557522126</v>
      </c>
      <c r="J33" t="s">
        <v>40</v>
      </c>
      <c r="K33" t="s">
        <v>41</v>
      </c>
      <c r="L33">
        <v>1451973600</v>
      </c>
      <c r="M33" s="9">
        <f t="shared" si="1"/>
        <v>42374.25</v>
      </c>
      <c r="N33">
        <v>1454392800</v>
      </c>
      <c r="O33" s="9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5"/>
        <v>38.004334633723452</v>
      </c>
      <c r="J34" t="s">
        <v>107</v>
      </c>
      <c r="K34" t="s">
        <v>108</v>
      </c>
      <c r="L34">
        <v>1515564000</v>
      </c>
      <c r="M34" s="9">
        <f t="shared" si="1"/>
        <v>43110.25</v>
      </c>
      <c r="N34">
        <v>1517896800</v>
      </c>
      <c r="O34" s="9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5"/>
        <v>35.000184535892231</v>
      </c>
      <c r="J35" t="s">
        <v>21</v>
      </c>
      <c r="K35" t="s">
        <v>22</v>
      </c>
      <c r="L35">
        <v>1412485200</v>
      </c>
      <c r="M35" s="9">
        <f t="shared" si="1"/>
        <v>41917.208333333336</v>
      </c>
      <c r="N35">
        <v>1415685600</v>
      </c>
      <c r="O35" s="9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5"/>
        <v>85</v>
      </c>
      <c r="J36" t="s">
        <v>21</v>
      </c>
      <c r="K36" t="s">
        <v>22</v>
      </c>
      <c r="L36">
        <v>1490245200</v>
      </c>
      <c r="M36" s="9">
        <f t="shared" si="1"/>
        <v>42817.208333333328</v>
      </c>
      <c r="N36">
        <v>1490677200</v>
      </c>
      <c r="O36" s="9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5"/>
        <v>95.993893129770996</v>
      </c>
      <c r="J37" t="s">
        <v>36</v>
      </c>
      <c r="K37" t="s">
        <v>37</v>
      </c>
      <c r="L37">
        <v>1547877600</v>
      </c>
      <c r="M37" s="9">
        <f t="shared" si="1"/>
        <v>43484.25</v>
      </c>
      <c r="N37">
        <v>1551506400</v>
      </c>
      <c r="O37" s="9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5"/>
        <v>68.8125</v>
      </c>
      <c r="J38" t="s">
        <v>21</v>
      </c>
      <c r="K38" t="s">
        <v>22</v>
      </c>
      <c r="L38">
        <v>1298700000</v>
      </c>
      <c r="M38" s="9">
        <f t="shared" si="1"/>
        <v>40600.25</v>
      </c>
      <c r="N38">
        <v>1300856400</v>
      </c>
      <c r="O38" s="9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5"/>
        <v>105.97196261682242</v>
      </c>
      <c r="J39" t="s">
        <v>21</v>
      </c>
      <c r="K39" t="s">
        <v>22</v>
      </c>
      <c r="L39">
        <v>1570338000</v>
      </c>
      <c r="M39" s="9">
        <f t="shared" si="1"/>
        <v>43744.208333333328</v>
      </c>
      <c r="N39">
        <v>1573192800</v>
      </c>
      <c r="O39" s="9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5"/>
        <v>75.261194029850742</v>
      </c>
      <c r="J40" t="s">
        <v>21</v>
      </c>
      <c r="K40" t="s">
        <v>22</v>
      </c>
      <c r="L40">
        <v>1287378000</v>
      </c>
      <c r="M40" s="9">
        <f t="shared" si="1"/>
        <v>40469.208333333336</v>
      </c>
      <c r="N40">
        <v>1287810000</v>
      </c>
      <c r="O40" s="9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5"/>
        <v>57.125</v>
      </c>
      <c r="J41" t="s">
        <v>36</v>
      </c>
      <c r="K41" t="s">
        <v>37</v>
      </c>
      <c r="L41">
        <v>1361772000</v>
      </c>
      <c r="M41" s="9">
        <f t="shared" si="1"/>
        <v>41330.25</v>
      </c>
      <c r="N41">
        <v>1362978000</v>
      </c>
      <c r="O41" s="9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5"/>
        <v>75.141414141414145</v>
      </c>
      <c r="J42" t="s">
        <v>21</v>
      </c>
      <c r="K42" t="s">
        <v>22</v>
      </c>
      <c r="L42">
        <v>1275714000</v>
      </c>
      <c r="M42" s="9">
        <f t="shared" si="1"/>
        <v>40334.208333333336</v>
      </c>
      <c r="N42">
        <v>1277355600</v>
      </c>
      <c r="O42" s="9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5"/>
        <v>107.42342342342343</v>
      </c>
      <c r="J43" t="s">
        <v>107</v>
      </c>
      <c r="K43" t="s">
        <v>108</v>
      </c>
      <c r="L43">
        <v>1346734800</v>
      </c>
      <c r="M43" s="9">
        <f t="shared" si="1"/>
        <v>41156.208333333336</v>
      </c>
      <c r="N43">
        <v>1348981200</v>
      </c>
      <c r="O43" s="9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5"/>
        <v>35.995495495495497</v>
      </c>
      <c r="J44" t="s">
        <v>21</v>
      </c>
      <c r="K44" t="s">
        <v>22</v>
      </c>
      <c r="L44">
        <v>1309755600</v>
      </c>
      <c r="M44" s="9">
        <f t="shared" si="1"/>
        <v>40728.208333333336</v>
      </c>
      <c r="N44">
        <v>1310533200</v>
      </c>
      <c r="O44" s="9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5"/>
        <v>26.998873148744366</v>
      </c>
      <c r="J45" t="s">
        <v>21</v>
      </c>
      <c r="K45" t="s">
        <v>22</v>
      </c>
      <c r="L45">
        <v>1406178000</v>
      </c>
      <c r="M45" s="9">
        <f t="shared" si="1"/>
        <v>41844.208333333336</v>
      </c>
      <c r="N45">
        <v>1407560400</v>
      </c>
      <c r="O45" s="9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5"/>
        <v>107.56122448979592</v>
      </c>
      <c r="J46" t="s">
        <v>36</v>
      </c>
      <c r="K46" t="s">
        <v>37</v>
      </c>
      <c r="L46">
        <v>1552798800</v>
      </c>
      <c r="M46" s="9">
        <f t="shared" si="1"/>
        <v>43541.208333333328</v>
      </c>
      <c r="N46">
        <v>1552885200</v>
      </c>
      <c r="O46" s="9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5"/>
        <v>94.375</v>
      </c>
      <c r="J47" t="s">
        <v>21</v>
      </c>
      <c r="K47" t="s">
        <v>22</v>
      </c>
      <c r="L47">
        <v>1478062800</v>
      </c>
      <c r="M47" s="9">
        <f t="shared" si="1"/>
        <v>42676.208333333328</v>
      </c>
      <c r="N47">
        <v>1479362400</v>
      </c>
      <c r="O47" s="9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5"/>
        <v>46.163043478260867</v>
      </c>
      <c r="J48" t="s">
        <v>21</v>
      </c>
      <c r="K48" t="s">
        <v>22</v>
      </c>
      <c r="L48">
        <v>1278565200</v>
      </c>
      <c r="M48" s="9">
        <f t="shared" si="1"/>
        <v>40367.208333333336</v>
      </c>
      <c r="N48">
        <v>1280552400</v>
      </c>
      <c r="O48" s="9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5"/>
        <v>47.845637583892618</v>
      </c>
      <c r="J49" t="s">
        <v>21</v>
      </c>
      <c r="K49" t="s">
        <v>22</v>
      </c>
      <c r="L49">
        <v>1396069200</v>
      </c>
      <c r="M49" s="9">
        <f t="shared" si="1"/>
        <v>41727.208333333336</v>
      </c>
      <c r="N49">
        <v>1398661200</v>
      </c>
      <c r="O49" s="9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5"/>
        <v>53.007815713698065</v>
      </c>
      <c r="J50" t="s">
        <v>21</v>
      </c>
      <c r="K50" t="s">
        <v>22</v>
      </c>
      <c r="L50">
        <v>1435208400</v>
      </c>
      <c r="M50" s="9">
        <f t="shared" si="1"/>
        <v>42180.208333333328</v>
      </c>
      <c r="N50">
        <v>1436245200</v>
      </c>
      <c r="O50" s="9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5"/>
        <v>45.059405940594061</v>
      </c>
      <c r="J51" t="s">
        <v>21</v>
      </c>
      <c r="K51" t="s">
        <v>22</v>
      </c>
      <c r="L51">
        <v>1571547600</v>
      </c>
      <c r="M51" s="9">
        <f t="shared" si="1"/>
        <v>43758.208333333328</v>
      </c>
      <c r="N51">
        <v>1575439200</v>
      </c>
      <c r="O51" s="9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5"/>
        <v>2</v>
      </c>
      <c r="J52" t="s">
        <v>107</v>
      </c>
      <c r="K52" t="s">
        <v>108</v>
      </c>
      <c r="L52">
        <v>1375333200</v>
      </c>
      <c r="M52" s="9">
        <f t="shared" si="1"/>
        <v>41487.208333333336</v>
      </c>
      <c r="N52">
        <v>1377752400</v>
      </c>
      <c r="O52" s="9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5"/>
        <v>99.006816632583508</v>
      </c>
      <c r="J53" t="s">
        <v>40</v>
      </c>
      <c r="K53" t="s">
        <v>41</v>
      </c>
      <c r="L53">
        <v>1332824400</v>
      </c>
      <c r="M53" s="9">
        <f t="shared" si="1"/>
        <v>40995.208333333336</v>
      </c>
      <c r="N53">
        <v>1334206800</v>
      </c>
      <c r="O53" s="9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5"/>
        <v>32.786666666666669</v>
      </c>
      <c r="J54" t="s">
        <v>21</v>
      </c>
      <c r="K54" t="s">
        <v>22</v>
      </c>
      <c r="L54">
        <v>1284526800</v>
      </c>
      <c r="M54" s="9">
        <f t="shared" si="1"/>
        <v>40436.208333333336</v>
      </c>
      <c r="N54">
        <v>1284872400</v>
      </c>
      <c r="O54" s="9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5"/>
        <v>59.119617224880386</v>
      </c>
      <c r="J55" t="s">
        <v>21</v>
      </c>
      <c r="K55" t="s">
        <v>22</v>
      </c>
      <c r="L55">
        <v>1400562000</v>
      </c>
      <c r="M55" s="9">
        <f t="shared" si="1"/>
        <v>41779.208333333336</v>
      </c>
      <c r="N55">
        <v>1403931600</v>
      </c>
      <c r="O55" s="9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5"/>
        <v>44.93333333333333</v>
      </c>
      <c r="J56" t="s">
        <v>21</v>
      </c>
      <c r="K56" t="s">
        <v>22</v>
      </c>
      <c r="L56">
        <v>1520748000</v>
      </c>
      <c r="M56" s="9">
        <f t="shared" si="1"/>
        <v>43170.25</v>
      </c>
      <c r="N56">
        <v>1521262800</v>
      </c>
      <c r="O56" s="9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5"/>
        <v>89.664122137404576</v>
      </c>
      <c r="J57" t="s">
        <v>21</v>
      </c>
      <c r="K57" t="s">
        <v>22</v>
      </c>
      <c r="L57">
        <v>1532926800</v>
      </c>
      <c r="M57" s="9">
        <f t="shared" si="1"/>
        <v>43311.208333333328</v>
      </c>
      <c r="N57">
        <v>1533358800</v>
      </c>
      <c r="O57" s="9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5"/>
        <v>70.079268292682926</v>
      </c>
      <c r="J58" t="s">
        <v>21</v>
      </c>
      <c r="K58" t="s">
        <v>22</v>
      </c>
      <c r="L58">
        <v>1420869600</v>
      </c>
      <c r="M58" s="9">
        <f t="shared" si="1"/>
        <v>42014.25</v>
      </c>
      <c r="N58">
        <v>1421474400</v>
      </c>
      <c r="O58" s="9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5"/>
        <v>31.059701492537314</v>
      </c>
      <c r="J59" t="s">
        <v>21</v>
      </c>
      <c r="K59" t="s">
        <v>22</v>
      </c>
      <c r="L59">
        <v>1504242000</v>
      </c>
      <c r="M59" s="9">
        <f t="shared" si="1"/>
        <v>42979.208333333328</v>
      </c>
      <c r="N59">
        <v>1505278800</v>
      </c>
      <c r="O59" s="9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5"/>
        <v>29.061611374407583</v>
      </c>
      <c r="J60" t="s">
        <v>21</v>
      </c>
      <c r="K60" t="s">
        <v>22</v>
      </c>
      <c r="L60">
        <v>1442811600</v>
      </c>
      <c r="M60" s="9">
        <f t="shared" si="1"/>
        <v>42268.208333333328</v>
      </c>
      <c r="N60">
        <v>1443934800</v>
      </c>
      <c r="O60" s="9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5"/>
        <v>30.0859375</v>
      </c>
      <c r="J61" t="s">
        <v>21</v>
      </c>
      <c r="K61" t="s">
        <v>22</v>
      </c>
      <c r="L61">
        <v>1497243600</v>
      </c>
      <c r="M61" s="9">
        <f t="shared" si="1"/>
        <v>42898.208333333328</v>
      </c>
      <c r="N61">
        <v>1498539600</v>
      </c>
      <c r="O61" s="9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5"/>
        <v>84.998125000000002</v>
      </c>
      <c r="J62" t="s">
        <v>15</v>
      </c>
      <c r="K62" t="s">
        <v>16</v>
      </c>
      <c r="L62">
        <v>1342501200</v>
      </c>
      <c r="M62" s="9">
        <f t="shared" si="1"/>
        <v>41107.208333333336</v>
      </c>
      <c r="N62">
        <v>1342760400</v>
      </c>
      <c r="O62" s="9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5"/>
        <v>82.001775410563695</v>
      </c>
      <c r="J63" t="s">
        <v>15</v>
      </c>
      <c r="K63" t="s">
        <v>16</v>
      </c>
      <c r="L63">
        <v>1298268000</v>
      </c>
      <c r="M63" s="9">
        <f t="shared" si="1"/>
        <v>40595.25</v>
      </c>
      <c r="N63">
        <v>1301720400</v>
      </c>
      <c r="O63" s="9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5"/>
        <v>58.040160642570278</v>
      </c>
      <c r="J64" t="s">
        <v>21</v>
      </c>
      <c r="K64" t="s">
        <v>22</v>
      </c>
      <c r="L64">
        <v>1433480400</v>
      </c>
      <c r="M64" s="9">
        <f t="shared" si="1"/>
        <v>42160.208333333328</v>
      </c>
      <c r="N64">
        <v>1433566800</v>
      </c>
      <c r="O64" s="9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5"/>
        <v>111.4</v>
      </c>
      <c r="J65" t="s">
        <v>21</v>
      </c>
      <c r="K65" t="s">
        <v>22</v>
      </c>
      <c r="L65">
        <v>1493355600</v>
      </c>
      <c r="M65" s="9">
        <f t="shared" si="1"/>
        <v>42853.208333333328</v>
      </c>
      <c r="N65">
        <v>1493874000</v>
      </c>
      <c r="O65" s="9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5"/>
        <v>71.94736842105263</v>
      </c>
      <c r="J66" t="s">
        <v>21</v>
      </c>
      <c r="K66" t="s">
        <v>22</v>
      </c>
      <c r="L66">
        <v>1530507600</v>
      </c>
      <c r="M66" s="9">
        <f t="shared" si="1"/>
        <v>43283.208333333328</v>
      </c>
      <c r="N66">
        <v>1531803600</v>
      </c>
      <c r="O66" s="9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4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8">(((L67/60)/60)/24)+DATE(1970,1,1)</f>
        <v>40570.25</v>
      </c>
      <c r="N67">
        <v>1296712800</v>
      </c>
      <c r="O67" s="9">
        <f t="shared" ref="O67:O130" si="9">(((N67/60)/60)/24)+DATE(1970,1,1)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_xlfn.TEXTBEFORE(R67,"/")</f>
        <v>theater</v>
      </c>
      <c r="T67" t="str">
        <f t="shared" ref="T67:T130" si="11">_xlfn.TEXTAFTER(R67,"/")</f>
        <v>plays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 s="9">
        <f t="shared" si="8"/>
        <v>42102.208333333328</v>
      </c>
      <c r="N68">
        <v>1428901200</v>
      </c>
      <c r="O68" s="9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 s="9">
        <f t="shared" si="8"/>
        <v>40203.25</v>
      </c>
      <c r="N69">
        <v>1264831200</v>
      </c>
      <c r="O69" s="9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 s="9">
        <f t="shared" si="8"/>
        <v>42943.208333333328</v>
      </c>
      <c r="N70">
        <v>1505192400</v>
      </c>
      <c r="O70" s="9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 s="9">
        <f t="shared" si="8"/>
        <v>40531.25</v>
      </c>
      <c r="N71">
        <v>1295676000</v>
      </c>
      <c r="O71" s="9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 s="9">
        <f t="shared" si="8"/>
        <v>40484.208333333336</v>
      </c>
      <c r="N72">
        <v>1292911200</v>
      </c>
      <c r="O72" s="9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 s="9">
        <f t="shared" si="8"/>
        <v>43799.25</v>
      </c>
      <c r="N73">
        <v>1575439200</v>
      </c>
      <c r="O73" s="9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 s="9">
        <f t="shared" si="8"/>
        <v>42186.208333333328</v>
      </c>
      <c r="N74">
        <v>1438837200</v>
      </c>
      <c r="O74" s="9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 s="9">
        <f t="shared" si="8"/>
        <v>42701.25</v>
      </c>
      <c r="N75">
        <v>1480485600</v>
      </c>
      <c r="O75" s="9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 s="9">
        <f t="shared" si="8"/>
        <v>42456.208333333328</v>
      </c>
      <c r="N76">
        <v>1459141200</v>
      </c>
      <c r="O76" s="9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 s="9">
        <f t="shared" si="8"/>
        <v>43296.208333333328</v>
      </c>
      <c r="N77">
        <v>1532322000</v>
      </c>
      <c r="O77" s="9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 s="9">
        <f t="shared" si="8"/>
        <v>42027.25</v>
      </c>
      <c r="N78">
        <v>1426222800</v>
      </c>
      <c r="O78" s="9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 s="9">
        <f t="shared" si="8"/>
        <v>40448.208333333336</v>
      </c>
      <c r="N79">
        <v>1286773200</v>
      </c>
      <c r="O79" s="9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 s="9">
        <f t="shared" si="8"/>
        <v>43206.208333333328</v>
      </c>
      <c r="N80">
        <v>1523941200</v>
      </c>
      <c r="O80" s="9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 s="9">
        <f t="shared" si="8"/>
        <v>43267.208333333328</v>
      </c>
      <c r="N81">
        <v>1529557200</v>
      </c>
      <c r="O81" s="9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 s="9">
        <f t="shared" si="8"/>
        <v>42976.208333333328</v>
      </c>
      <c r="N82">
        <v>1506574800</v>
      </c>
      <c r="O82" s="9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 s="9">
        <f t="shared" si="8"/>
        <v>43062.25</v>
      </c>
      <c r="N83">
        <v>1513576800</v>
      </c>
      <c r="O83" s="9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 s="9">
        <f t="shared" si="8"/>
        <v>43482.25</v>
      </c>
      <c r="N84">
        <v>1548309600</v>
      </c>
      <c r="O84" s="9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 s="9">
        <f t="shared" si="8"/>
        <v>42579.208333333328</v>
      </c>
      <c r="N85">
        <v>1471582800</v>
      </c>
      <c r="O85" s="9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 s="9">
        <f t="shared" si="8"/>
        <v>41118.208333333336</v>
      </c>
      <c r="N86">
        <v>1344315600</v>
      </c>
      <c r="O86" s="9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 s="9">
        <f t="shared" si="8"/>
        <v>40797.208333333336</v>
      </c>
      <c r="N87">
        <v>1316408400</v>
      </c>
      <c r="O87" s="9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 s="9">
        <f t="shared" si="8"/>
        <v>42128.208333333328</v>
      </c>
      <c r="N88">
        <v>1431838800</v>
      </c>
      <c r="O88" s="9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 s="9">
        <f t="shared" si="8"/>
        <v>40610.25</v>
      </c>
      <c r="N89">
        <v>1300510800</v>
      </c>
      <c r="O89" s="9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 s="9">
        <f t="shared" si="8"/>
        <v>42110.208333333328</v>
      </c>
      <c r="N90">
        <v>1431061200</v>
      </c>
      <c r="O90" s="9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 s="9">
        <f t="shared" si="8"/>
        <v>40283.208333333336</v>
      </c>
      <c r="N91">
        <v>1271480400</v>
      </c>
      <c r="O91" s="9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 s="9">
        <f t="shared" si="8"/>
        <v>42425.25</v>
      </c>
      <c r="N92">
        <v>1456380000</v>
      </c>
      <c r="O92" s="9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 s="9">
        <f t="shared" si="8"/>
        <v>42588.208333333328</v>
      </c>
      <c r="N93">
        <v>1472878800</v>
      </c>
      <c r="O93" s="9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 s="9">
        <f t="shared" si="8"/>
        <v>40352.208333333336</v>
      </c>
      <c r="N94">
        <v>1277355600</v>
      </c>
      <c r="O94" s="9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 s="9">
        <f t="shared" si="8"/>
        <v>41202.208333333336</v>
      </c>
      <c r="N95">
        <v>1351054800</v>
      </c>
      <c r="O95" s="9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 s="9">
        <f t="shared" si="8"/>
        <v>43562.208333333328</v>
      </c>
      <c r="N96">
        <v>1555563600</v>
      </c>
      <c r="O96" s="9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 s="9">
        <f t="shared" si="8"/>
        <v>43752.208333333328</v>
      </c>
      <c r="N97">
        <v>1571634000</v>
      </c>
      <c r="O97" s="9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 s="9">
        <f t="shared" si="8"/>
        <v>40612.25</v>
      </c>
      <c r="N98">
        <v>1300856400</v>
      </c>
      <c r="O98" s="9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 s="9">
        <f t="shared" si="8"/>
        <v>42180.208333333328</v>
      </c>
      <c r="N99">
        <v>1439874000</v>
      </c>
      <c r="O99" s="9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 s="9">
        <f t="shared" si="8"/>
        <v>42212.208333333328</v>
      </c>
      <c r="N100">
        <v>1438318800</v>
      </c>
      <c r="O100" s="9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 s="9">
        <f t="shared" si="8"/>
        <v>41968.25</v>
      </c>
      <c r="N101">
        <v>1419400800</v>
      </c>
      <c r="O101" s="9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 s="9">
        <f t="shared" si="8"/>
        <v>40835.208333333336</v>
      </c>
      <c r="N102">
        <v>1320555600</v>
      </c>
      <c r="O102" s="9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 s="9">
        <f t="shared" si="8"/>
        <v>42056.25</v>
      </c>
      <c r="N103">
        <v>1425103200</v>
      </c>
      <c r="O103" s="9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 s="9">
        <f t="shared" si="8"/>
        <v>43234.208333333328</v>
      </c>
      <c r="N104">
        <v>1526878800</v>
      </c>
      <c r="O104" s="9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 s="9">
        <f t="shared" si="8"/>
        <v>40475.208333333336</v>
      </c>
      <c r="N105">
        <v>1288674000</v>
      </c>
      <c r="O105" s="9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 s="9">
        <f t="shared" si="8"/>
        <v>42878.208333333328</v>
      </c>
      <c r="N106">
        <v>1495602000</v>
      </c>
      <c r="O106" s="9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 s="9">
        <f t="shared" si="8"/>
        <v>41366.208333333336</v>
      </c>
      <c r="N107">
        <v>1366434000</v>
      </c>
      <c r="O107" s="9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 s="9">
        <f t="shared" si="8"/>
        <v>43716.208333333328</v>
      </c>
      <c r="N108">
        <v>1568350800</v>
      </c>
      <c r="O108" s="9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 s="9">
        <f t="shared" si="8"/>
        <v>43213.208333333328</v>
      </c>
      <c r="N109">
        <v>1525928400</v>
      </c>
      <c r="O109" s="9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 s="9">
        <f t="shared" si="8"/>
        <v>41005.208333333336</v>
      </c>
      <c r="N110">
        <v>1336885200</v>
      </c>
      <c r="O110" s="9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 s="9">
        <f t="shared" si="8"/>
        <v>41651.25</v>
      </c>
      <c r="N111">
        <v>1389679200</v>
      </c>
      <c r="O111" s="9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 s="9">
        <f t="shared" si="8"/>
        <v>43354.208333333328</v>
      </c>
      <c r="N112">
        <v>1538283600</v>
      </c>
      <c r="O112" s="9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 s="9">
        <f t="shared" si="8"/>
        <v>41174.208333333336</v>
      </c>
      <c r="N113">
        <v>1348808400</v>
      </c>
      <c r="O113" s="9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 s="9">
        <f t="shared" si="8"/>
        <v>41875.208333333336</v>
      </c>
      <c r="N114">
        <v>1410152400</v>
      </c>
      <c r="O114" s="9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 s="9">
        <f t="shared" si="8"/>
        <v>42990.208333333328</v>
      </c>
      <c r="N115">
        <v>1505797200</v>
      </c>
      <c r="O115" s="9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 s="9">
        <f t="shared" si="8"/>
        <v>43564.208333333328</v>
      </c>
      <c r="N116">
        <v>1554872400</v>
      </c>
      <c r="O116" s="9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 s="9">
        <f t="shared" si="8"/>
        <v>43056.25</v>
      </c>
      <c r="N117">
        <v>1513922400</v>
      </c>
      <c r="O117" s="9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 s="9">
        <f t="shared" si="8"/>
        <v>42265.208333333328</v>
      </c>
      <c r="N118">
        <v>1442638800</v>
      </c>
      <c r="O118" s="9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 s="9">
        <f t="shared" si="8"/>
        <v>40808.208333333336</v>
      </c>
      <c r="N119">
        <v>1317186000</v>
      </c>
      <c r="O119" s="9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 s="9">
        <f t="shared" si="8"/>
        <v>41665.25</v>
      </c>
      <c r="N120">
        <v>1391234400</v>
      </c>
      <c r="O120" s="9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 s="9">
        <f t="shared" si="8"/>
        <v>41806.208333333336</v>
      </c>
      <c r="N121">
        <v>1404363600</v>
      </c>
      <c r="O121" s="9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 s="9">
        <f t="shared" si="8"/>
        <v>42111.208333333328</v>
      </c>
      <c r="N122">
        <v>1429592400</v>
      </c>
      <c r="O122" s="9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 s="9">
        <f t="shared" si="8"/>
        <v>41917.208333333336</v>
      </c>
      <c r="N123">
        <v>1413608400</v>
      </c>
      <c r="O123" s="9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 s="9">
        <f t="shared" si="8"/>
        <v>41970.25</v>
      </c>
      <c r="N124">
        <v>1419400800</v>
      </c>
      <c r="O124" s="9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 s="9">
        <f t="shared" si="8"/>
        <v>42332.25</v>
      </c>
      <c r="N125">
        <v>1448604000</v>
      </c>
      <c r="O125" s="9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 s="9">
        <f t="shared" si="8"/>
        <v>43598.208333333328</v>
      </c>
      <c r="N126">
        <v>1562302800</v>
      </c>
      <c r="O126" s="9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 s="9">
        <f t="shared" si="8"/>
        <v>43362.208333333328</v>
      </c>
      <c r="N127">
        <v>1537678800</v>
      </c>
      <c r="O127" s="9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 s="9">
        <f t="shared" si="8"/>
        <v>42596.208333333328</v>
      </c>
      <c r="N128">
        <v>1473570000</v>
      </c>
      <c r="O128" s="9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 s="9">
        <f t="shared" si="8"/>
        <v>40310.208333333336</v>
      </c>
      <c r="N129">
        <v>1273899600</v>
      </c>
      <c r="O129" s="9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 s="9">
        <f t="shared" si="8"/>
        <v>40417.208333333336</v>
      </c>
      <c r="N130">
        <v>1284008400</v>
      </c>
      <c r="O130" s="9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4">
        <f t="shared" ref="I131:I194" si="13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4">(((L131/60)/60)/24)+DATE(1970,1,1)</f>
        <v>42038.25</v>
      </c>
      <c r="N131">
        <v>1425103200</v>
      </c>
      <c r="O131" s="9">
        <f t="shared" ref="O131:O194" si="15">(((N131/60)/60)/24)+DATE(1970,1,1)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_xlfn.TEXTBEFORE(R131,"/")</f>
        <v>food</v>
      </c>
      <c r="T131" t="str">
        <f t="shared" ref="T131:T194" si="17">_xlfn.TEXTAFTER(R131,"/")</f>
        <v>food trucks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 s="9">
        <f t="shared" si="14"/>
        <v>40842.208333333336</v>
      </c>
      <c r="N132">
        <v>1320991200</v>
      </c>
      <c r="O132" s="9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 s="9">
        <f t="shared" si="14"/>
        <v>41607.25</v>
      </c>
      <c r="N133">
        <v>1386828000</v>
      </c>
      <c r="O133" s="9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 s="9">
        <f t="shared" si="14"/>
        <v>43112.25</v>
      </c>
      <c r="N134">
        <v>1517119200</v>
      </c>
      <c r="O134" s="9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 s="9">
        <f t="shared" si="14"/>
        <v>40767.208333333336</v>
      </c>
      <c r="N135">
        <v>1315026000</v>
      </c>
      <c r="O135" s="9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 s="9">
        <f t="shared" si="14"/>
        <v>40713.208333333336</v>
      </c>
      <c r="N136">
        <v>1312693200</v>
      </c>
      <c r="O136" s="9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 s="9">
        <f t="shared" si="14"/>
        <v>41340.25</v>
      </c>
      <c r="N137">
        <v>1363064400</v>
      </c>
      <c r="O137" s="9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 s="9">
        <f t="shared" si="14"/>
        <v>41797.208333333336</v>
      </c>
      <c r="N138">
        <v>1403154000</v>
      </c>
      <c r="O138" s="9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 s="9">
        <f t="shared" si="14"/>
        <v>40457.208333333336</v>
      </c>
      <c r="N139">
        <v>1286859600</v>
      </c>
      <c r="O139" s="9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 s="9">
        <f t="shared" si="14"/>
        <v>41180.208333333336</v>
      </c>
      <c r="N140">
        <v>1349326800</v>
      </c>
      <c r="O140" s="9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 s="9">
        <f t="shared" si="14"/>
        <v>42115.208333333328</v>
      </c>
      <c r="N141">
        <v>1430974800</v>
      </c>
      <c r="O141" s="9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 s="9">
        <f t="shared" si="14"/>
        <v>43156.25</v>
      </c>
      <c r="N142">
        <v>1519970400</v>
      </c>
      <c r="O142" s="9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 s="9">
        <f t="shared" si="14"/>
        <v>42167.208333333328</v>
      </c>
      <c r="N143">
        <v>1434603600</v>
      </c>
      <c r="O143" s="9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 s="9">
        <f t="shared" si="14"/>
        <v>41005.208333333336</v>
      </c>
      <c r="N144">
        <v>1337230800</v>
      </c>
      <c r="O144" s="9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 s="9">
        <f t="shared" si="14"/>
        <v>40357.208333333336</v>
      </c>
      <c r="N145">
        <v>1279429200</v>
      </c>
      <c r="O145" s="9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 s="9">
        <f t="shared" si="14"/>
        <v>43633.208333333328</v>
      </c>
      <c r="N146">
        <v>1561438800</v>
      </c>
      <c r="O146" s="9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 s="9">
        <f t="shared" si="14"/>
        <v>41889.208333333336</v>
      </c>
      <c r="N147">
        <v>1410498000</v>
      </c>
      <c r="O147" s="9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 s="9">
        <f t="shared" si="14"/>
        <v>40855.25</v>
      </c>
      <c r="N148">
        <v>1322460000</v>
      </c>
      <c r="O148" s="9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 s="9">
        <f t="shared" si="14"/>
        <v>42534.208333333328</v>
      </c>
      <c r="N149">
        <v>1466312400</v>
      </c>
      <c r="O149" s="9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 s="9">
        <f t="shared" si="14"/>
        <v>42941.208333333328</v>
      </c>
      <c r="N150">
        <v>1501736400</v>
      </c>
      <c r="O150" s="9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 s="9">
        <f t="shared" si="14"/>
        <v>41275.25</v>
      </c>
      <c r="N151">
        <v>1361512800</v>
      </c>
      <c r="O151" s="9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 s="9">
        <f t="shared" si="14"/>
        <v>43450.25</v>
      </c>
      <c r="N152">
        <v>1545026400</v>
      </c>
      <c r="O152" s="9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 s="9">
        <f t="shared" si="14"/>
        <v>41799.208333333336</v>
      </c>
      <c r="N153">
        <v>1406696400</v>
      </c>
      <c r="O153" s="9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 s="9">
        <f t="shared" si="14"/>
        <v>42783.25</v>
      </c>
      <c r="N154">
        <v>1487916000</v>
      </c>
      <c r="O154" s="9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 s="9">
        <f t="shared" si="14"/>
        <v>41201.208333333336</v>
      </c>
      <c r="N155">
        <v>1351141200</v>
      </c>
      <c r="O155" s="9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 s="9">
        <f t="shared" si="14"/>
        <v>42502.208333333328</v>
      </c>
      <c r="N156">
        <v>1465016400</v>
      </c>
      <c r="O156" s="9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 s="9">
        <f t="shared" si="14"/>
        <v>40262.208333333336</v>
      </c>
      <c r="N157">
        <v>1270789200</v>
      </c>
      <c r="O157" s="9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 s="9">
        <f t="shared" si="14"/>
        <v>43743.208333333328</v>
      </c>
      <c r="N158">
        <v>1572325200</v>
      </c>
      <c r="O158" s="9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 s="9">
        <f t="shared" si="14"/>
        <v>41638.25</v>
      </c>
      <c r="N159">
        <v>1389420000</v>
      </c>
      <c r="O159" s="9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 s="9">
        <f t="shared" si="14"/>
        <v>42346.25</v>
      </c>
      <c r="N160">
        <v>1449640800</v>
      </c>
      <c r="O160" s="9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 s="9">
        <f t="shared" si="14"/>
        <v>43551.208333333328</v>
      </c>
      <c r="N161">
        <v>1555218000</v>
      </c>
      <c r="O161" s="9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 s="9">
        <f t="shared" si="14"/>
        <v>43582.208333333328</v>
      </c>
      <c r="N162">
        <v>1557723600</v>
      </c>
      <c r="O162" s="9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 s="9">
        <f t="shared" si="14"/>
        <v>42270.208333333328</v>
      </c>
      <c r="N163">
        <v>1443502800</v>
      </c>
      <c r="O163" s="9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 s="9">
        <f t="shared" si="14"/>
        <v>43442.25</v>
      </c>
      <c r="N164">
        <v>1546840800</v>
      </c>
      <c r="O164" s="9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 s="9">
        <f t="shared" si="14"/>
        <v>43028.208333333328</v>
      </c>
      <c r="N165">
        <v>1512712800</v>
      </c>
      <c r="O165" s="9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 s="9">
        <f t="shared" si="14"/>
        <v>43016.208333333328</v>
      </c>
      <c r="N166">
        <v>1507525200</v>
      </c>
      <c r="O166" s="9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 s="9">
        <f t="shared" si="14"/>
        <v>42948.208333333328</v>
      </c>
      <c r="N167">
        <v>1504328400</v>
      </c>
      <c r="O167" s="9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 s="9">
        <f t="shared" si="14"/>
        <v>40534.25</v>
      </c>
      <c r="N168">
        <v>1293343200</v>
      </c>
      <c r="O168" s="9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 s="9">
        <f t="shared" si="14"/>
        <v>41435.208333333336</v>
      </c>
      <c r="N169">
        <v>1371704400</v>
      </c>
      <c r="O169" s="9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 s="9">
        <f t="shared" si="14"/>
        <v>43518.25</v>
      </c>
      <c r="N170">
        <v>1552798800</v>
      </c>
      <c r="O170" s="9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 s="9">
        <f t="shared" si="14"/>
        <v>41077.208333333336</v>
      </c>
      <c r="N171">
        <v>1342328400</v>
      </c>
      <c r="O171" s="9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 s="9">
        <f t="shared" si="14"/>
        <v>42950.208333333328</v>
      </c>
      <c r="N172">
        <v>1502341200</v>
      </c>
      <c r="O172" s="9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 s="9">
        <f t="shared" si="14"/>
        <v>41718.208333333336</v>
      </c>
      <c r="N173">
        <v>1397192400</v>
      </c>
      <c r="O173" s="9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 s="9">
        <f t="shared" si="14"/>
        <v>41839.208333333336</v>
      </c>
      <c r="N174">
        <v>1407042000</v>
      </c>
      <c r="O174" s="9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 s="9">
        <f t="shared" si="14"/>
        <v>41412.208333333336</v>
      </c>
      <c r="N175">
        <v>1369371600</v>
      </c>
      <c r="O175" s="9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 s="9">
        <f t="shared" si="14"/>
        <v>42282.208333333328</v>
      </c>
      <c r="N176">
        <v>1444107600</v>
      </c>
      <c r="O176" s="9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 s="9">
        <f t="shared" si="14"/>
        <v>42613.208333333328</v>
      </c>
      <c r="N177">
        <v>1474261200</v>
      </c>
      <c r="O177" s="9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 s="9">
        <f t="shared" si="14"/>
        <v>42616.208333333328</v>
      </c>
      <c r="N178">
        <v>1473656400</v>
      </c>
      <c r="O178" s="9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 s="9">
        <f t="shared" si="14"/>
        <v>40497.25</v>
      </c>
      <c r="N179">
        <v>1291960800</v>
      </c>
      <c r="O179" s="9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 s="9">
        <f t="shared" si="14"/>
        <v>42999.208333333328</v>
      </c>
      <c r="N180">
        <v>1506747600</v>
      </c>
      <c r="O180" s="9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 s="9">
        <f t="shared" si="14"/>
        <v>41350.208333333336</v>
      </c>
      <c r="N181">
        <v>1363582800</v>
      </c>
      <c r="O181" s="9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 s="9">
        <f t="shared" si="14"/>
        <v>40259.208333333336</v>
      </c>
      <c r="N182">
        <v>1269666000</v>
      </c>
      <c r="O182" s="9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 s="9">
        <f t="shared" si="14"/>
        <v>43012.208333333328</v>
      </c>
      <c r="N183">
        <v>1508648400</v>
      </c>
      <c r="O183" s="9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 s="9">
        <f t="shared" si="14"/>
        <v>43631.208333333328</v>
      </c>
      <c r="N184">
        <v>1561957200</v>
      </c>
      <c r="O184" s="9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 s="9">
        <f t="shared" si="14"/>
        <v>40430.208333333336</v>
      </c>
      <c r="N185">
        <v>1285131600</v>
      </c>
      <c r="O185" s="9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 s="9">
        <f t="shared" si="14"/>
        <v>43588.208333333328</v>
      </c>
      <c r="N186">
        <v>1556946000</v>
      </c>
      <c r="O186" s="9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 s="9">
        <f t="shared" si="14"/>
        <v>43233.208333333328</v>
      </c>
      <c r="N187">
        <v>1527138000</v>
      </c>
      <c r="O187" s="9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 s="9">
        <f t="shared" si="14"/>
        <v>41782.208333333336</v>
      </c>
      <c r="N188">
        <v>1402117200</v>
      </c>
      <c r="O188" s="9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 s="9">
        <f t="shared" si="14"/>
        <v>41328.25</v>
      </c>
      <c r="N189">
        <v>1364014800</v>
      </c>
      <c r="O189" s="9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 s="9">
        <f t="shared" si="14"/>
        <v>41975.25</v>
      </c>
      <c r="N190">
        <v>1417586400</v>
      </c>
      <c r="O190" s="9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 s="9">
        <f t="shared" si="14"/>
        <v>42433.25</v>
      </c>
      <c r="N191">
        <v>1457071200</v>
      </c>
      <c r="O191" s="9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 s="9">
        <f t="shared" si="14"/>
        <v>41429.208333333336</v>
      </c>
      <c r="N192">
        <v>1370408400</v>
      </c>
      <c r="O192" s="9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 s="9">
        <f t="shared" si="14"/>
        <v>43536.208333333328</v>
      </c>
      <c r="N193">
        <v>1552626000</v>
      </c>
      <c r="O193" s="9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 s="9">
        <f t="shared" si="14"/>
        <v>41817.208333333336</v>
      </c>
      <c r="N194">
        <v>1404190800</v>
      </c>
      <c r="O194" s="9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4">
        <f t="shared" ref="I195:I258" si="19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20">(((L195/60)/60)/24)+DATE(1970,1,1)</f>
        <v>43198.208333333328</v>
      </c>
      <c r="N195">
        <v>1523509200</v>
      </c>
      <c r="O195" s="9">
        <f t="shared" ref="O195:O258" si="21">(((N195/60)/60)/24)+DATE(1970,1,1)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_xlfn.TEXTBEFORE(R195,"/")</f>
        <v>music</v>
      </c>
      <c r="T195" t="str">
        <f t="shared" ref="T195:T258" si="23">_xlfn.TEXTAFTER(R195,"/")</f>
        <v>indie rock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 s="9">
        <f t="shared" si="20"/>
        <v>42261.208333333328</v>
      </c>
      <c r="N196">
        <v>1443589200</v>
      </c>
      <c r="O196" s="9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 s="9">
        <f t="shared" si="20"/>
        <v>43310.208333333328</v>
      </c>
      <c r="N197">
        <v>1533445200</v>
      </c>
      <c r="O197" s="9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 s="9">
        <f t="shared" si="20"/>
        <v>42616.208333333328</v>
      </c>
      <c r="N198">
        <v>1474520400</v>
      </c>
      <c r="O198" s="9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 s="9">
        <f t="shared" si="20"/>
        <v>42909.208333333328</v>
      </c>
      <c r="N199">
        <v>1499403600</v>
      </c>
      <c r="O199" s="9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 s="9">
        <f t="shared" si="20"/>
        <v>40396.208333333336</v>
      </c>
      <c r="N200">
        <v>1283576400</v>
      </c>
      <c r="O200" s="9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 s="9">
        <f t="shared" si="20"/>
        <v>42192.208333333328</v>
      </c>
      <c r="N201">
        <v>1436590800</v>
      </c>
      <c r="O201" s="9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 s="9">
        <f t="shared" si="20"/>
        <v>40262.208333333336</v>
      </c>
      <c r="N202">
        <v>1270443600</v>
      </c>
      <c r="O202" s="9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 s="9">
        <f t="shared" si="20"/>
        <v>41845.208333333336</v>
      </c>
      <c r="N203">
        <v>1407819600</v>
      </c>
      <c r="O203" s="9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 s="9">
        <f t="shared" si="20"/>
        <v>40818.208333333336</v>
      </c>
      <c r="N204">
        <v>1317877200</v>
      </c>
      <c r="O204" s="9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 s="9">
        <f t="shared" si="20"/>
        <v>42752.25</v>
      </c>
      <c r="N205">
        <v>1484805600</v>
      </c>
      <c r="O205" s="9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 s="9">
        <f t="shared" si="20"/>
        <v>40636.208333333336</v>
      </c>
      <c r="N206">
        <v>1302670800</v>
      </c>
      <c r="O206" s="9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 s="9">
        <f t="shared" si="20"/>
        <v>43390.208333333328</v>
      </c>
      <c r="N207">
        <v>1540789200</v>
      </c>
      <c r="O207" s="9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 s="9">
        <f t="shared" si="20"/>
        <v>40236.25</v>
      </c>
      <c r="N208">
        <v>1268028000</v>
      </c>
      <c r="O208" s="9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 s="9">
        <f t="shared" si="20"/>
        <v>43340.208333333328</v>
      </c>
      <c r="N209">
        <v>1537160400</v>
      </c>
      <c r="O209" s="9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 s="9">
        <f t="shared" si="20"/>
        <v>43048.25</v>
      </c>
      <c r="N210">
        <v>1512280800</v>
      </c>
      <c r="O210" s="9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 s="9">
        <f t="shared" si="20"/>
        <v>42496.208333333328</v>
      </c>
      <c r="N211">
        <v>1463115600</v>
      </c>
      <c r="O211" s="9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 s="9">
        <f t="shared" si="20"/>
        <v>42797.25</v>
      </c>
      <c r="N212">
        <v>1490850000</v>
      </c>
      <c r="O212" s="9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 s="9">
        <f t="shared" si="20"/>
        <v>41513.208333333336</v>
      </c>
      <c r="N213">
        <v>1379653200</v>
      </c>
      <c r="O213" s="9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 s="9">
        <f t="shared" si="20"/>
        <v>43814.25</v>
      </c>
      <c r="N214">
        <v>1580364000</v>
      </c>
      <c r="O214" s="9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 s="9">
        <f t="shared" si="20"/>
        <v>40488.208333333336</v>
      </c>
      <c r="N215">
        <v>1289714400</v>
      </c>
      <c r="O215" s="9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 s="9">
        <f t="shared" si="20"/>
        <v>40409.208333333336</v>
      </c>
      <c r="N216">
        <v>1282712400</v>
      </c>
      <c r="O216" s="9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 s="9">
        <f t="shared" si="20"/>
        <v>43509.25</v>
      </c>
      <c r="N217">
        <v>1550210400</v>
      </c>
      <c r="O217" s="9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 s="9">
        <f t="shared" si="20"/>
        <v>40869.25</v>
      </c>
      <c r="N218">
        <v>1322114400</v>
      </c>
      <c r="O218" s="9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 s="9">
        <f t="shared" si="20"/>
        <v>43583.208333333328</v>
      </c>
      <c r="N219">
        <v>1557205200</v>
      </c>
      <c r="O219" s="9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 s="9">
        <f t="shared" si="20"/>
        <v>40858.25</v>
      </c>
      <c r="N220">
        <v>1323928800</v>
      </c>
      <c r="O220" s="9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 s="9">
        <f t="shared" si="20"/>
        <v>41137.208333333336</v>
      </c>
      <c r="N221">
        <v>1346130000</v>
      </c>
      <c r="O221" s="9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 s="9">
        <f t="shared" si="20"/>
        <v>40725.208333333336</v>
      </c>
      <c r="N222">
        <v>1311051600</v>
      </c>
      <c r="O222" s="9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 s="9">
        <f t="shared" si="20"/>
        <v>41081.208333333336</v>
      </c>
      <c r="N223">
        <v>1340427600</v>
      </c>
      <c r="O223" s="9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 s="9">
        <f t="shared" si="20"/>
        <v>41914.208333333336</v>
      </c>
      <c r="N224">
        <v>1412312400</v>
      </c>
      <c r="O224" s="9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 s="9">
        <f t="shared" si="20"/>
        <v>42445.208333333328</v>
      </c>
      <c r="N225">
        <v>1459314000</v>
      </c>
      <c r="O225" s="9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 s="9">
        <f t="shared" si="20"/>
        <v>41906.208333333336</v>
      </c>
      <c r="N226">
        <v>1415426400</v>
      </c>
      <c r="O226" s="9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 s="9">
        <f t="shared" si="20"/>
        <v>41762.208333333336</v>
      </c>
      <c r="N227">
        <v>1399093200</v>
      </c>
      <c r="O227" s="9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 s="9">
        <f t="shared" si="20"/>
        <v>40276.208333333336</v>
      </c>
      <c r="N228">
        <v>1273899600</v>
      </c>
      <c r="O228" s="9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 s="9">
        <f t="shared" si="20"/>
        <v>42139.208333333328</v>
      </c>
      <c r="N229">
        <v>1432184400</v>
      </c>
      <c r="O229" s="9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 s="9">
        <f t="shared" si="20"/>
        <v>42613.208333333328</v>
      </c>
      <c r="N230">
        <v>1474779600</v>
      </c>
      <c r="O230" s="9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 s="9">
        <f t="shared" si="20"/>
        <v>42887.208333333328</v>
      </c>
      <c r="N231">
        <v>1500440400</v>
      </c>
      <c r="O231" s="9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 s="9">
        <f t="shared" si="20"/>
        <v>43805.25</v>
      </c>
      <c r="N232">
        <v>1575612000</v>
      </c>
      <c r="O232" s="9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 s="9">
        <f t="shared" si="20"/>
        <v>41415.208333333336</v>
      </c>
      <c r="N233">
        <v>1374123600</v>
      </c>
      <c r="O233" s="9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 s="9">
        <f t="shared" si="20"/>
        <v>42576.208333333328</v>
      </c>
      <c r="N234">
        <v>1469509200</v>
      </c>
      <c r="O234" s="9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 s="9">
        <f t="shared" si="20"/>
        <v>40706.208333333336</v>
      </c>
      <c r="N235">
        <v>1309237200</v>
      </c>
      <c r="O235" s="9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 s="9">
        <f t="shared" si="20"/>
        <v>42969.208333333328</v>
      </c>
      <c r="N236">
        <v>1503982800</v>
      </c>
      <c r="O236" s="9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 s="9">
        <f t="shared" si="20"/>
        <v>42779.25</v>
      </c>
      <c r="N237">
        <v>1487397600</v>
      </c>
      <c r="O237" s="9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 s="9">
        <f t="shared" si="20"/>
        <v>43641.208333333328</v>
      </c>
      <c r="N238">
        <v>1562043600</v>
      </c>
      <c r="O238" s="9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 s="9">
        <f t="shared" si="20"/>
        <v>41754.208333333336</v>
      </c>
      <c r="N239">
        <v>1398574800</v>
      </c>
      <c r="O239" s="9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 s="9">
        <f t="shared" si="20"/>
        <v>43083.25</v>
      </c>
      <c r="N240">
        <v>1515391200</v>
      </c>
      <c r="O240" s="9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 s="9">
        <f t="shared" si="20"/>
        <v>42245.208333333328</v>
      </c>
      <c r="N241">
        <v>1441170000</v>
      </c>
      <c r="O241" s="9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 s="9">
        <f t="shared" si="20"/>
        <v>40396.208333333336</v>
      </c>
      <c r="N242">
        <v>1281157200</v>
      </c>
      <c r="O242" s="9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 s="9">
        <f t="shared" si="20"/>
        <v>41742.208333333336</v>
      </c>
      <c r="N243">
        <v>1398229200</v>
      </c>
      <c r="O243" s="9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 s="9">
        <f t="shared" si="20"/>
        <v>42865.208333333328</v>
      </c>
      <c r="N244">
        <v>1495256400</v>
      </c>
      <c r="O244" s="9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 s="9">
        <f t="shared" si="20"/>
        <v>43163.25</v>
      </c>
      <c r="N245">
        <v>1520402400</v>
      </c>
      <c r="O245" s="9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 s="9">
        <f t="shared" si="20"/>
        <v>41834.208333333336</v>
      </c>
      <c r="N246">
        <v>1409806800</v>
      </c>
      <c r="O246" s="9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 s="9">
        <f t="shared" si="20"/>
        <v>41736.208333333336</v>
      </c>
      <c r="N247">
        <v>1396933200</v>
      </c>
      <c r="O247" s="9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 s="9">
        <f t="shared" si="20"/>
        <v>41491.208333333336</v>
      </c>
      <c r="N248">
        <v>1376024400</v>
      </c>
      <c r="O248" s="9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 s="9">
        <f t="shared" si="20"/>
        <v>42726.25</v>
      </c>
      <c r="N249">
        <v>1483682400</v>
      </c>
      <c r="O249" s="9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 s="9">
        <f t="shared" si="20"/>
        <v>42004.25</v>
      </c>
      <c r="N250">
        <v>1420437600</v>
      </c>
      <c r="O250" s="9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 s="9">
        <f t="shared" si="20"/>
        <v>42006.25</v>
      </c>
      <c r="N251">
        <v>1420783200</v>
      </c>
      <c r="O251" s="9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 s="9">
        <f t="shared" si="20"/>
        <v>40203.25</v>
      </c>
      <c r="N252">
        <v>1267423200</v>
      </c>
      <c r="O252" s="9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 s="9">
        <f t="shared" si="20"/>
        <v>41252.25</v>
      </c>
      <c r="N253">
        <v>1355205600</v>
      </c>
      <c r="O253" s="9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 s="9">
        <f t="shared" si="20"/>
        <v>41572.208333333336</v>
      </c>
      <c r="N254">
        <v>1383109200</v>
      </c>
      <c r="O254" s="9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 s="9">
        <f t="shared" si="20"/>
        <v>40641.208333333336</v>
      </c>
      <c r="N255">
        <v>1303275600</v>
      </c>
      <c r="O255" s="9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 s="9">
        <f t="shared" si="20"/>
        <v>42787.25</v>
      </c>
      <c r="N256">
        <v>1487829600</v>
      </c>
      <c r="O256" s="9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 s="9">
        <f t="shared" si="20"/>
        <v>40590.25</v>
      </c>
      <c r="N257">
        <v>1298268000</v>
      </c>
      <c r="O257" s="9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 s="9">
        <f t="shared" si="20"/>
        <v>42393.25</v>
      </c>
      <c r="N258">
        <v>1456812000</v>
      </c>
      <c r="O258" s="9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4">
        <f t="shared" ref="I259:I322" si="25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26">(((L259/60)/60)/24)+DATE(1970,1,1)</f>
        <v>41338.25</v>
      </c>
      <c r="N259">
        <v>1363669200</v>
      </c>
      <c r="O259" s="9">
        <f t="shared" ref="O259:O322" si="27">(((N259/60)/60)/24)+DATE(1970,1,1)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_xlfn.TEXTBEFORE(R259,"/")</f>
        <v>theater</v>
      </c>
      <c r="T259" t="str">
        <f t="shared" ref="T259:T322" si="29">_xlfn.TEXTAFTER(R259,"/")</f>
        <v>plays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 s="9">
        <f t="shared" si="26"/>
        <v>42712.25</v>
      </c>
      <c r="N260">
        <v>1482904800</v>
      </c>
      <c r="O260" s="9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 s="9">
        <f t="shared" si="26"/>
        <v>41251.25</v>
      </c>
      <c r="N261">
        <v>1356588000</v>
      </c>
      <c r="O261" s="9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 s="9">
        <f t="shared" si="26"/>
        <v>41180.208333333336</v>
      </c>
      <c r="N262">
        <v>1349845200</v>
      </c>
      <c r="O262" s="9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 s="9">
        <f t="shared" si="26"/>
        <v>40415.208333333336</v>
      </c>
      <c r="N263">
        <v>1283058000</v>
      </c>
      <c r="O263" s="9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 s="9">
        <f t="shared" si="26"/>
        <v>40638.208333333336</v>
      </c>
      <c r="N264">
        <v>1304226000</v>
      </c>
      <c r="O264" s="9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 s="9">
        <f t="shared" si="26"/>
        <v>40187.25</v>
      </c>
      <c r="N265">
        <v>1263016800</v>
      </c>
      <c r="O265" s="9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 s="9">
        <f t="shared" si="26"/>
        <v>41317.25</v>
      </c>
      <c r="N266">
        <v>1362031200</v>
      </c>
      <c r="O266" s="9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 s="9">
        <f t="shared" si="26"/>
        <v>42372.25</v>
      </c>
      <c r="N267">
        <v>1455602400</v>
      </c>
      <c r="O267" s="9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 s="9">
        <f t="shared" si="26"/>
        <v>41950.25</v>
      </c>
      <c r="N268">
        <v>1418191200</v>
      </c>
      <c r="O268" s="9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 s="9">
        <f t="shared" si="26"/>
        <v>41206.208333333336</v>
      </c>
      <c r="N269">
        <v>1352440800</v>
      </c>
      <c r="O269" s="9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 s="9">
        <f t="shared" si="26"/>
        <v>41186.208333333336</v>
      </c>
      <c r="N270">
        <v>1353304800</v>
      </c>
      <c r="O270" s="9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 s="9">
        <f t="shared" si="26"/>
        <v>43496.25</v>
      </c>
      <c r="N271">
        <v>1550728800</v>
      </c>
      <c r="O271" s="9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 s="9">
        <f t="shared" si="26"/>
        <v>40514.25</v>
      </c>
      <c r="N272">
        <v>1291442400</v>
      </c>
      <c r="O272" s="9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 s="9">
        <f t="shared" si="26"/>
        <v>42345.25</v>
      </c>
      <c r="N273">
        <v>1452146400</v>
      </c>
      <c r="O273" s="9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 s="9">
        <f t="shared" si="26"/>
        <v>43656.208333333328</v>
      </c>
      <c r="N274">
        <v>1564894800</v>
      </c>
      <c r="O274" s="9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 s="9">
        <f t="shared" si="26"/>
        <v>42995.208333333328</v>
      </c>
      <c r="N275">
        <v>1505883600</v>
      </c>
      <c r="O275" s="9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 s="9">
        <f t="shared" si="26"/>
        <v>43045.25</v>
      </c>
      <c r="N276">
        <v>1510380000</v>
      </c>
      <c r="O276" s="9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 s="9">
        <f t="shared" si="26"/>
        <v>43561.208333333328</v>
      </c>
      <c r="N277">
        <v>1555218000</v>
      </c>
      <c r="O277" s="9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 s="9">
        <f t="shared" si="26"/>
        <v>41018.208333333336</v>
      </c>
      <c r="N278">
        <v>1335243600</v>
      </c>
      <c r="O278" s="9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 s="9">
        <f t="shared" si="26"/>
        <v>40378.208333333336</v>
      </c>
      <c r="N279">
        <v>1279688400</v>
      </c>
      <c r="O279" s="9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 s="9">
        <f t="shared" si="26"/>
        <v>41239.25</v>
      </c>
      <c r="N280">
        <v>1356069600</v>
      </c>
      <c r="O280" s="9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 s="9">
        <f t="shared" si="26"/>
        <v>43346.208333333328</v>
      </c>
      <c r="N281">
        <v>1536210000</v>
      </c>
      <c r="O281" s="9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 s="9">
        <f t="shared" si="26"/>
        <v>43060.25</v>
      </c>
      <c r="N282">
        <v>1511762400</v>
      </c>
      <c r="O282" s="9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 s="9">
        <f t="shared" si="26"/>
        <v>40979.25</v>
      </c>
      <c r="N283">
        <v>1333256400</v>
      </c>
      <c r="O283" s="9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 s="9">
        <f t="shared" si="26"/>
        <v>42701.25</v>
      </c>
      <c r="N284">
        <v>1480744800</v>
      </c>
      <c r="O284" s="9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 s="9">
        <f t="shared" si="26"/>
        <v>42520.208333333328</v>
      </c>
      <c r="N285">
        <v>1465016400</v>
      </c>
      <c r="O285" s="9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 s="9">
        <f t="shared" si="26"/>
        <v>41030.208333333336</v>
      </c>
      <c r="N286">
        <v>1336280400</v>
      </c>
      <c r="O286" s="9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 s="9">
        <f t="shared" si="26"/>
        <v>42623.208333333328</v>
      </c>
      <c r="N287">
        <v>1476766800</v>
      </c>
      <c r="O287" s="9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 s="9">
        <f t="shared" si="26"/>
        <v>42697.25</v>
      </c>
      <c r="N288">
        <v>1480485600</v>
      </c>
      <c r="O288" s="9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 s="9">
        <f t="shared" si="26"/>
        <v>42122.208333333328</v>
      </c>
      <c r="N289">
        <v>1430197200</v>
      </c>
      <c r="O289" s="9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 s="9">
        <f t="shared" si="26"/>
        <v>40982.208333333336</v>
      </c>
      <c r="N290">
        <v>1331787600</v>
      </c>
      <c r="O290" s="9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 s="9">
        <f t="shared" si="26"/>
        <v>42219.208333333328</v>
      </c>
      <c r="N291">
        <v>1438837200</v>
      </c>
      <c r="O291" s="9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 s="9">
        <f t="shared" si="26"/>
        <v>41404.208333333336</v>
      </c>
      <c r="N292">
        <v>1370926800</v>
      </c>
      <c r="O292" s="9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 s="9">
        <f t="shared" si="26"/>
        <v>40831.208333333336</v>
      </c>
      <c r="N293">
        <v>1319000400</v>
      </c>
      <c r="O293" s="9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 s="9">
        <f t="shared" si="26"/>
        <v>40984.208333333336</v>
      </c>
      <c r="N294">
        <v>1333429200</v>
      </c>
      <c r="O294" s="9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 s="9">
        <f t="shared" si="26"/>
        <v>40456.208333333336</v>
      </c>
      <c r="N295">
        <v>1287032400</v>
      </c>
      <c r="O295" s="9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 s="9">
        <f t="shared" si="26"/>
        <v>43399.208333333328</v>
      </c>
      <c r="N296">
        <v>1541570400</v>
      </c>
      <c r="O296" s="9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 s="9">
        <f t="shared" si="26"/>
        <v>41562.208333333336</v>
      </c>
      <c r="N297">
        <v>1383976800</v>
      </c>
      <c r="O297" s="9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 s="9">
        <f t="shared" si="26"/>
        <v>43493.25</v>
      </c>
      <c r="N298">
        <v>1550556000</v>
      </c>
      <c r="O298" s="9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 s="9">
        <f t="shared" si="26"/>
        <v>41653.25</v>
      </c>
      <c r="N299">
        <v>1390456800</v>
      </c>
      <c r="O299" s="9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 s="9">
        <f t="shared" si="26"/>
        <v>42426.25</v>
      </c>
      <c r="N300">
        <v>1458018000</v>
      </c>
      <c r="O300" s="9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 s="9">
        <f t="shared" si="26"/>
        <v>42432.25</v>
      </c>
      <c r="N301">
        <v>1461819600</v>
      </c>
      <c r="O301" s="9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 s="9">
        <f t="shared" si="26"/>
        <v>42977.208333333328</v>
      </c>
      <c r="N302">
        <v>1504155600</v>
      </c>
      <c r="O302" s="9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 s="9">
        <f t="shared" si="26"/>
        <v>42061.25</v>
      </c>
      <c r="N303">
        <v>1426395600</v>
      </c>
      <c r="O303" s="9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 s="9">
        <f t="shared" si="26"/>
        <v>43345.208333333328</v>
      </c>
      <c r="N304">
        <v>1537074000</v>
      </c>
      <c r="O304" s="9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 s="9">
        <f t="shared" si="26"/>
        <v>42376.25</v>
      </c>
      <c r="N305">
        <v>1452578400</v>
      </c>
      <c r="O305" s="9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 s="9">
        <f t="shared" si="26"/>
        <v>42589.208333333328</v>
      </c>
      <c r="N306">
        <v>1474088400</v>
      </c>
      <c r="O306" s="9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 s="9">
        <f t="shared" si="26"/>
        <v>42448.208333333328</v>
      </c>
      <c r="N307">
        <v>1461906000</v>
      </c>
      <c r="O307" s="9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 s="9">
        <f t="shared" si="26"/>
        <v>42930.208333333328</v>
      </c>
      <c r="N308">
        <v>1500267600</v>
      </c>
      <c r="O308" s="9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 s="9">
        <f t="shared" si="26"/>
        <v>41066.208333333336</v>
      </c>
      <c r="N309">
        <v>1340686800</v>
      </c>
      <c r="O309" s="9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 s="9">
        <f t="shared" si="26"/>
        <v>40651.208333333336</v>
      </c>
      <c r="N310">
        <v>1303189200</v>
      </c>
      <c r="O310" s="9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 s="9">
        <f t="shared" si="26"/>
        <v>40807.208333333336</v>
      </c>
      <c r="N311">
        <v>1318309200</v>
      </c>
      <c r="O311" s="9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 s="9">
        <f t="shared" si="26"/>
        <v>40277.208333333336</v>
      </c>
      <c r="N312">
        <v>1272171600</v>
      </c>
      <c r="O312" s="9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 s="9">
        <f t="shared" si="26"/>
        <v>40590.25</v>
      </c>
      <c r="N313">
        <v>1298872800</v>
      </c>
      <c r="O313" s="9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 s="9">
        <f t="shared" si="26"/>
        <v>41572.208333333336</v>
      </c>
      <c r="N314">
        <v>1383282000</v>
      </c>
      <c r="O314" s="9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 s="9">
        <f t="shared" si="26"/>
        <v>40966.25</v>
      </c>
      <c r="N315">
        <v>1330495200</v>
      </c>
      <c r="O315" s="9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 s="9">
        <f t="shared" si="26"/>
        <v>43536.208333333328</v>
      </c>
      <c r="N316">
        <v>1552798800</v>
      </c>
      <c r="O316" s="9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 s="9">
        <f t="shared" si="26"/>
        <v>41783.208333333336</v>
      </c>
      <c r="N317">
        <v>1403413200</v>
      </c>
      <c r="O317" s="9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 s="9">
        <f t="shared" si="26"/>
        <v>43788.25</v>
      </c>
      <c r="N318">
        <v>1574229600</v>
      </c>
      <c r="O318" s="9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 s="9">
        <f t="shared" si="26"/>
        <v>42869.208333333328</v>
      </c>
      <c r="N319">
        <v>1495861200</v>
      </c>
      <c r="O319" s="9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 s="9">
        <f t="shared" si="26"/>
        <v>41684.25</v>
      </c>
      <c r="N320">
        <v>1392530400</v>
      </c>
      <c r="O320" s="9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 s="9">
        <f t="shared" si="26"/>
        <v>40402.208333333336</v>
      </c>
      <c r="N321">
        <v>1283662800</v>
      </c>
      <c r="O321" s="9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 s="9">
        <f t="shared" si="26"/>
        <v>40673.208333333336</v>
      </c>
      <c r="N322">
        <v>1305781200</v>
      </c>
      <c r="O322" s="9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4">
        <f t="shared" ref="I323:I386" si="3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32">(((L323/60)/60)/24)+DATE(1970,1,1)</f>
        <v>40634.208333333336</v>
      </c>
      <c r="N323">
        <v>1302325200</v>
      </c>
      <c r="O323" s="9">
        <f t="shared" ref="O323:O386" si="33">(((N323/60)/60)/24)+DATE(1970,1,1)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_xlfn.TEXTBEFORE(R323,"/")</f>
        <v>film &amp; video</v>
      </c>
      <c r="T323" t="str">
        <f t="shared" ref="T323:T386" si="35">_xlfn.TEXTAFTER(R323,"/")</f>
        <v>shorts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 s="9">
        <f t="shared" si="32"/>
        <v>40507.25</v>
      </c>
      <c r="N324">
        <v>1291788000</v>
      </c>
      <c r="O324" s="9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 s="9">
        <f t="shared" si="32"/>
        <v>41725.208333333336</v>
      </c>
      <c r="N325">
        <v>1396069200</v>
      </c>
      <c r="O325" s="9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 s="9">
        <f t="shared" si="32"/>
        <v>42176.208333333328</v>
      </c>
      <c r="N326">
        <v>1435899600</v>
      </c>
      <c r="O326" s="9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 s="9">
        <f t="shared" si="32"/>
        <v>43267.208333333328</v>
      </c>
      <c r="N327">
        <v>1531112400</v>
      </c>
      <c r="O327" s="9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 s="9">
        <f t="shared" si="32"/>
        <v>42364.25</v>
      </c>
      <c r="N328">
        <v>1451628000</v>
      </c>
      <c r="O328" s="9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 s="9">
        <f t="shared" si="32"/>
        <v>43705.208333333328</v>
      </c>
      <c r="N329">
        <v>1567314000</v>
      </c>
      <c r="O329" s="9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 s="9">
        <f t="shared" si="32"/>
        <v>43434.25</v>
      </c>
      <c r="N330">
        <v>1544508000</v>
      </c>
      <c r="O330" s="9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 s="9">
        <f t="shared" si="32"/>
        <v>42716.25</v>
      </c>
      <c r="N331">
        <v>1482472800</v>
      </c>
      <c r="O331" s="9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 s="9">
        <f t="shared" si="32"/>
        <v>43077.25</v>
      </c>
      <c r="N332">
        <v>1512799200</v>
      </c>
      <c r="O332" s="9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 s="9">
        <f t="shared" si="32"/>
        <v>40896.25</v>
      </c>
      <c r="N333">
        <v>1324360800</v>
      </c>
      <c r="O333" s="9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 s="9">
        <f t="shared" si="32"/>
        <v>41361.208333333336</v>
      </c>
      <c r="N334">
        <v>1364533200</v>
      </c>
      <c r="O334" s="9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 s="9">
        <f t="shared" si="32"/>
        <v>43424.25</v>
      </c>
      <c r="N335">
        <v>1545112800</v>
      </c>
      <c r="O335" s="9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 s="9">
        <f t="shared" si="32"/>
        <v>43110.25</v>
      </c>
      <c r="N336">
        <v>1516168800</v>
      </c>
      <c r="O336" s="9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 s="9">
        <f t="shared" si="32"/>
        <v>43784.25</v>
      </c>
      <c r="N337">
        <v>1574920800</v>
      </c>
      <c r="O337" s="9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 s="9">
        <f t="shared" si="32"/>
        <v>40527.25</v>
      </c>
      <c r="N338">
        <v>1292479200</v>
      </c>
      <c r="O338" s="9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 s="9">
        <f t="shared" si="32"/>
        <v>43780.25</v>
      </c>
      <c r="N339">
        <v>1573538400</v>
      </c>
      <c r="O339" s="9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 s="9">
        <f t="shared" si="32"/>
        <v>40821.208333333336</v>
      </c>
      <c r="N340">
        <v>1320382800</v>
      </c>
      <c r="O340" s="9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 s="9">
        <f t="shared" si="32"/>
        <v>42949.208333333328</v>
      </c>
      <c r="N341">
        <v>1502859600</v>
      </c>
      <c r="O341" s="9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 s="9">
        <f t="shared" si="32"/>
        <v>40889.25</v>
      </c>
      <c r="N342">
        <v>1323756000</v>
      </c>
      <c r="O342" s="9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 s="9">
        <f t="shared" si="32"/>
        <v>42244.208333333328</v>
      </c>
      <c r="N343">
        <v>1441342800</v>
      </c>
      <c r="O343" s="9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 s="9">
        <f t="shared" si="32"/>
        <v>41475.208333333336</v>
      </c>
      <c r="N344">
        <v>1375333200</v>
      </c>
      <c r="O344" s="9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 s="9">
        <f t="shared" si="32"/>
        <v>41597.25</v>
      </c>
      <c r="N345">
        <v>1389420000</v>
      </c>
      <c r="O345" s="9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 s="9">
        <f t="shared" si="32"/>
        <v>43122.25</v>
      </c>
      <c r="N346">
        <v>1520056800</v>
      </c>
      <c r="O346" s="9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 s="9">
        <f t="shared" si="32"/>
        <v>42194.208333333328</v>
      </c>
      <c r="N347">
        <v>1436504400</v>
      </c>
      <c r="O347" s="9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 s="9">
        <f t="shared" si="32"/>
        <v>42971.208333333328</v>
      </c>
      <c r="N348">
        <v>1508302800</v>
      </c>
      <c r="O348" s="9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 s="9">
        <f t="shared" si="32"/>
        <v>42046.25</v>
      </c>
      <c r="N349">
        <v>1425708000</v>
      </c>
      <c r="O349" s="9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 s="9">
        <f t="shared" si="32"/>
        <v>42782.25</v>
      </c>
      <c r="N350">
        <v>1488348000</v>
      </c>
      <c r="O350" s="9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 s="9">
        <f t="shared" si="32"/>
        <v>42930.208333333328</v>
      </c>
      <c r="N351">
        <v>1502600400</v>
      </c>
      <c r="O351" s="9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 s="9">
        <f t="shared" si="32"/>
        <v>42144.208333333328</v>
      </c>
      <c r="N352">
        <v>1433653200</v>
      </c>
      <c r="O352" s="9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 s="9">
        <f t="shared" si="32"/>
        <v>42240.208333333328</v>
      </c>
      <c r="N353">
        <v>1441602000</v>
      </c>
      <c r="O353" s="9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 s="9">
        <f t="shared" si="32"/>
        <v>42315.25</v>
      </c>
      <c r="N354">
        <v>1447567200</v>
      </c>
      <c r="O354" s="9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 s="9">
        <f t="shared" si="32"/>
        <v>43651.208333333328</v>
      </c>
      <c r="N355">
        <v>1562389200</v>
      </c>
      <c r="O355" s="9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 s="9">
        <f t="shared" si="32"/>
        <v>41520.208333333336</v>
      </c>
      <c r="N356">
        <v>1378789200</v>
      </c>
      <c r="O356" s="9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 s="9">
        <f t="shared" si="32"/>
        <v>42757.25</v>
      </c>
      <c r="N357">
        <v>1488520800</v>
      </c>
      <c r="O357" s="9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 s="9">
        <f t="shared" si="32"/>
        <v>40922.25</v>
      </c>
      <c r="N358">
        <v>1327298400</v>
      </c>
      <c r="O358" s="9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 s="9">
        <f t="shared" si="32"/>
        <v>42250.208333333328</v>
      </c>
      <c r="N359">
        <v>1443416400</v>
      </c>
      <c r="O359" s="9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 s="9">
        <f t="shared" si="32"/>
        <v>43322.208333333328</v>
      </c>
      <c r="N360">
        <v>1534136400</v>
      </c>
      <c r="O360" s="9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 s="9">
        <f t="shared" si="32"/>
        <v>40782.208333333336</v>
      </c>
      <c r="N361">
        <v>1315026000</v>
      </c>
      <c r="O361" s="9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 s="9">
        <f t="shared" si="32"/>
        <v>40544.25</v>
      </c>
      <c r="N362">
        <v>1295071200</v>
      </c>
      <c r="O362" s="9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 s="9">
        <f t="shared" si="32"/>
        <v>43015.208333333328</v>
      </c>
      <c r="N363">
        <v>1509426000</v>
      </c>
      <c r="O363" s="9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 s="9">
        <f t="shared" si="32"/>
        <v>40570.25</v>
      </c>
      <c r="N364">
        <v>1299391200</v>
      </c>
      <c r="O364" s="9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 s="9">
        <f t="shared" si="32"/>
        <v>40904.25</v>
      </c>
      <c r="N365">
        <v>1325052000</v>
      </c>
      <c r="O365" s="9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 s="9">
        <f t="shared" si="32"/>
        <v>43164.25</v>
      </c>
      <c r="N366">
        <v>1522818000</v>
      </c>
      <c r="O366" s="9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 s="9">
        <f t="shared" si="32"/>
        <v>42733.25</v>
      </c>
      <c r="N367">
        <v>1485324000</v>
      </c>
      <c r="O367" s="9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 s="9">
        <f t="shared" si="32"/>
        <v>40546.25</v>
      </c>
      <c r="N368">
        <v>1294120800</v>
      </c>
      <c r="O368" s="9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 s="9">
        <f t="shared" si="32"/>
        <v>41930.208333333336</v>
      </c>
      <c r="N369">
        <v>1415685600</v>
      </c>
      <c r="O369" s="9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 s="9">
        <f t="shared" si="32"/>
        <v>40464.208333333336</v>
      </c>
      <c r="N370">
        <v>1288933200</v>
      </c>
      <c r="O370" s="9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 s="9">
        <f t="shared" si="32"/>
        <v>41308.25</v>
      </c>
      <c r="N371">
        <v>1363237200</v>
      </c>
      <c r="O371" s="9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 s="9">
        <f t="shared" si="32"/>
        <v>43570.208333333328</v>
      </c>
      <c r="N372">
        <v>1555822800</v>
      </c>
      <c r="O372" s="9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 s="9">
        <f t="shared" si="32"/>
        <v>42043.25</v>
      </c>
      <c r="N373">
        <v>1427778000</v>
      </c>
      <c r="O373" s="9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 s="9">
        <f t="shared" si="32"/>
        <v>42012.25</v>
      </c>
      <c r="N374">
        <v>1422424800</v>
      </c>
      <c r="O374" s="9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 s="9">
        <f t="shared" si="32"/>
        <v>42964.208333333328</v>
      </c>
      <c r="N375">
        <v>1503637200</v>
      </c>
      <c r="O375" s="9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 s="9">
        <f t="shared" si="32"/>
        <v>43476.25</v>
      </c>
      <c r="N376">
        <v>1547618400</v>
      </c>
      <c r="O376" s="9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 s="9">
        <f t="shared" si="32"/>
        <v>42293.208333333328</v>
      </c>
      <c r="N377">
        <v>1449900000</v>
      </c>
      <c r="O377" s="9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 s="9">
        <f t="shared" si="32"/>
        <v>41826.208333333336</v>
      </c>
      <c r="N378">
        <v>1405141200</v>
      </c>
      <c r="O378" s="9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 s="9">
        <f t="shared" si="32"/>
        <v>43760.208333333328</v>
      </c>
      <c r="N379">
        <v>1572933600</v>
      </c>
      <c r="O379" s="9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 s="9">
        <f t="shared" si="32"/>
        <v>43241.208333333328</v>
      </c>
      <c r="N380">
        <v>1530162000</v>
      </c>
      <c r="O380" s="9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 s="9">
        <f t="shared" si="32"/>
        <v>40843.208333333336</v>
      </c>
      <c r="N381">
        <v>1320904800</v>
      </c>
      <c r="O381" s="9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 s="9">
        <f t="shared" si="32"/>
        <v>41448.208333333336</v>
      </c>
      <c r="N382">
        <v>1372395600</v>
      </c>
      <c r="O382" s="9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 s="9">
        <f t="shared" si="32"/>
        <v>42163.208333333328</v>
      </c>
      <c r="N383">
        <v>1437714000</v>
      </c>
      <c r="O383" s="9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 s="9">
        <f t="shared" si="32"/>
        <v>43024.208333333328</v>
      </c>
      <c r="N384">
        <v>1509771600</v>
      </c>
      <c r="O384" s="9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 s="9">
        <f t="shared" si="32"/>
        <v>43509.25</v>
      </c>
      <c r="N385">
        <v>1550556000</v>
      </c>
      <c r="O385" s="9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 s="9">
        <f t="shared" si="32"/>
        <v>42776.25</v>
      </c>
      <c r="N386">
        <v>1489039200</v>
      </c>
      <c r="O386" s="9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4">
        <f t="shared" ref="I387:I450" si="37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38">(((L387/60)/60)/24)+DATE(1970,1,1)</f>
        <v>43553.208333333328</v>
      </c>
      <c r="N387">
        <v>1556600400</v>
      </c>
      <c r="O387" s="9">
        <f t="shared" ref="O387:O450" si="39">(((N387/60)/60)/24)+DATE(1970,1,1)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_xlfn.TEXTBEFORE(R387,"/")</f>
        <v>publishing</v>
      </c>
      <c r="T387" t="str">
        <f t="shared" ref="T387:T450" si="41">_xlfn.TEXTAFTER(R387,"/")</f>
        <v>nonfiction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 s="9">
        <f t="shared" si="38"/>
        <v>40355.208333333336</v>
      </c>
      <c r="N388">
        <v>1278565200</v>
      </c>
      <c r="O388" s="9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 s="9">
        <f t="shared" si="38"/>
        <v>41072.208333333336</v>
      </c>
      <c r="N389">
        <v>1339909200</v>
      </c>
      <c r="O389" s="9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 s="9">
        <f t="shared" si="38"/>
        <v>40912.25</v>
      </c>
      <c r="N390">
        <v>1325829600</v>
      </c>
      <c r="O390" s="9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 s="9">
        <f t="shared" si="38"/>
        <v>40479.208333333336</v>
      </c>
      <c r="N391">
        <v>1290578400</v>
      </c>
      <c r="O391" s="9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 s="9">
        <f t="shared" si="38"/>
        <v>41530.208333333336</v>
      </c>
      <c r="N392">
        <v>1380344400</v>
      </c>
      <c r="O392" s="9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 s="9">
        <f t="shared" si="38"/>
        <v>41653.25</v>
      </c>
      <c r="N393">
        <v>1389852000</v>
      </c>
      <c r="O393" s="9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 s="9">
        <f t="shared" si="38"/>
        <v>40549.25</v>
      </c>
      <c r="N394">
        <v>1294466400</v>
      </c>
      <c r="O394" s="9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 s="9">
        <f t="shared" si="38"/>
        <v>42933.208333333328</v>
      </c>
      <c r="N395">
        <v>1500354000</v>
      </c>
      <c r="O395" s="9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 s="9">
        <f t="shared" si="38"/>
        <v>41484.208333333336</v>
      </c>
      <c r="N396">
        <v>1375938000</v>
      </c>
      <c r="O396" s="9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 s="9">
        <f t="shared" si="38"/>
        <v>40885.25</v>
      </c>
      <c r="N397">
        <v>1323410400</v>
      </c>
      <c r="O397" s="9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 s="9">
        <f t="shared" si="38"/>
        <v>43378.208333333328</v>
      </c>
      <c r="N398">
        <v>1539406800</v>
      </c>
      <c r="O398" s="9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 s="9">
        <f t="shared" si="38"/>
        <v>41417.208333333336</v>
      </c>
      <c r="N399">
        <v>1369803600</v>
      </c>
      <c r="O399" s="9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 s="9">
        <f t="shared" si="38"/>
        <v>43228.208333333328</v>
      </c>
      <c r="N400">
        <v>1525928400</v>
      </c>
      <c r="O400" s="9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 s="9">
        <f t="shared" si="38"/>
        <v>40576.25</v>
      </c>
      <c r="N401">
        <v>1297231200</v>
      </c>
      <c r="O401" s="9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 s="9">
        <f t="shared" si="38"/>
        <v>41502.208333333336</v>
      </c>
      <c r="N402">
        <v>1378530000</v>
      </c>
      <c r="O402" s="9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 s="9">
        <f t="shared" si="38"/>
        <v>43765.208333333328</v>
      </c>
      <c r="N403">
        <v>1572152400</v>
      </c>
      <c r="O403" s="9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 s="9">
        <f t="shared" si="38"/>
        <v>40914.25</v>
      </c>
      <c r="N404">
        <v>1329890400</v>
      </c>
      <c r="O404" s="9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 s="9">
        <f t="shared" si="38"/>
        <v>40310.208333333336</v>
      </c>
      <c r="N405">
        <v>1276750800</v>
      </c>
      <c r="O405" s="9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 s="9">
        <f t="shared" si="38"/>
        <v>43053.25</v>
      </c>
      <c r="N406">
        <v>1510898400</v>
      </c>
      <c r="O406" s="9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 s="9">
        <f t="shared" si="38"/>
        <v>43255.208333333328</v>
      </c>
      <c r="N407">
        <v>1532408400</v>
      </c>
      <c r="O407" s="9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 s="9">
        <f t="shared" si="38"/>
        <v>41304.25</v>
      </c>
      <c r="N408">
        <v>1360562400</v>
      </c>
      <c r="O408" s="9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 s="9">
        <f t="shared" si="38"/>
        <v>43751.208333333328</v>
      </c>
      <c r="N409">
        <v>1571547600</v>
      </c>
      <c r="O409" s="9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 s="9">
        <f t="shared" si="38"/>
        <v>42541.208333333328</v>
      </c>
      <c r="N410">
        <v>1468126800</v>
      </c>
      <c r="O410" s="9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 s="9">
        <f t="shared" si="38"/>
        <v>42843.208333333328</v>
      </c>
      <c r="N411">
        <v>1492837200</v>
      </c>
      <c r="O411" s="9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 s="9">
        <f t="shared" si="38"/>
        <v>42122.208333333328</v>
      </c>
      <c r="N412">
        <v>1430197200</v>
      </c>
      <c r="O412" s="9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 s="9">
        <f t="shared" si="38"/>
        <v>42884.208333333328</v>
      </c>
      <c r="N413">
        <v>1496206800</v>
      </c>
      <c r="O413" s="9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 s="9">
        <f t="shared" si="38"/>
        <v>41642.25</v>
      </c>
      <c r="N414">
        <v>1389592800</v>
      </c>
      <c r="O414" s="9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 s="9">
        <f t="shared" si="38"/>
        <v>43431.25</v>
      </c>
      <c r="N415">
        <v>1545631200</v>
      </c>
      <c r="O415" s="9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 s="9">
        <f t="shared" si="38"/>
        <v>40288.208333333336</v>
      </c>
      <c r="N416">
        <v>1272430800</v>
      </c>
      <c r="O416" s="9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 s="9">
        <f t="shared" si="38"/>
        <v>40921.25</v>
      </c>
      <c r="N417">
        <v>1327903200</v>
      </c>
      <c r="O417" s="9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 s="9">
        <f t="shared" si="38"/>
        <v>40560.25</v>
      </c>
      <c r="N418">
        <v>1296021600</v>
      </c>
      <c r="O418" s="9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 s="9">
        <f t="shared" si="38"/>
        <v>43407.208333333328</v>
      </c>
      <c r="N419">
        <v>1543298400</v>
      </c>
      <c r="O419" s="9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 s="9">
        <f t="shared" si="38"/>
        <v>41035.208333333336</v>
      </c>
      <c r="N420">
        <v>1336366800</v>
      </c>
      <c r="O420" s="9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 s="9">
        <f t="shared" si="38"/>
        <v>40899.25</v>
      </c>
      <c r="N421">
        <v>1325052000</v>
      </c>
      <c r="O421" s="9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 s="9">
        <f t="shared" si="38"/>
        <v>42911.208333333328</v>
      </c>
      <c r="N422">
        <v>1499576400</v>
      </c>
      <c r="O422" s="9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 s="9">
        <f t="shared" si="38"/>
        <v>42915.208333333328</v>
      </c>
      <c r="N423">
        <v>1501304400</v>
      </c>
      <c r="O423" s="9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 s="9">
        <f t="shared" si="38"/>
        <v>40285.208333333336</v>
      </c>
      <c r="N424">
        <v>1273208400</v>
      </c>
      <c r="O424" s="9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 s="9">
        <f t="shared" si="38"/>
        <v>40808.208333333336</v>
      </c>
      <c r="N425">
        <v>1316840400</v>
      </c>
      <c r="O425" s="9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 s="9">
        <f t="shared" si="38"/>
        <v>43208.208333333328</v>
      </c>
      <c r="N426">
        <v>1524546000</v>
      </c>
      <c r="O426" s="9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 s="9">
        <f t="shared" si="38"/>
        <v>42213.208333333328</v>
      </c>
      <c r="N427">
        <v>1438578000</v>
      </c>
      <c r="O427" s="9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 s="9">
        <f t="shared" si="38"/>
        <v>41332.25</v>
      </c>
      <c r="N428">
        <v>1362549600</v>
      </c>
      <c r="O428" s="9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 s="9">
        <f t="shared" si="38"/>
        <v>41895.208333333336</v>
      </c>
      <c r="N429">
        <v>1413349200</v>
      </c>
      <c r="O429" s="9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 s="9">
        <f t="shared" si="38"/>
        <v>40585.25</v>
      </c>
      <c r="N430">
        <v>1298008800</v>
      </c>
      <c r="O430" s="9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 s="9">
        <f t="shared" si="38"/>
        <v>41680.25</v>
      </c>
      <c r="N431">
        <v>1394427600</v>
      </c>
      <c r="O431" s="9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 s="9">
        <f t="shared" si="38"/>
        <v>43737.208333333328</v>
      </c>
      <c r="N432">
        <v>1572670800</v>
      </c>
      <c r="O432" s="9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 s="9">
        <f t="shared" si="38"/>
        <v>43273.208333333328</v>
      </c>
      <c r="N433">
        <v>1531112400</v>
      </c>
      <c r="O433" s="9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 s="9">
        <f t="shared" si="38"/>
        <v>41761.208333333336</v>
      </c>
      <c r="N434">
        <v>1400734800</v>
      </c>
      <c r="O434" s="9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 s="9">
        <f t="shared" si="38"/>
        <v>41603.25</v>
      </c>
      <c r="N435">
        <v>1386741600</v>
      </c>
      <c r="O435" s="9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 s="9">
        <f t="shared" si="38"/>
        <v>42705.25</v>
      </c>
      <c r="N436">
        <v>1481781600</v>
      </c>
      <c r="O436" s="9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 s="9">
        <f t="shared" si="38"/>
        <v>41988.25</v>
      </c>
      <c r="N437">
        <v>1419660000</v>
      </c>
      <c r="O437" s="9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 s="9">
        <f t="shared" si="38"/>
        <v>43575.208333333328</v>
      </c>
      <c r="N438">
        <v>1555822800</v>
      </c>
      <c r="O438" s="9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 s="9">
        <f t="shared" si="38"/>
        <v>42260.208333333328</v>
      </c>
      <c r="N439">
        <v>1442379600</v>
      </c>
      <c r="O439" s="9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 s="9">
        <f t="shared" si="38"/>
        <v>41337.25</v>
      </c>
      <c r="N440">
        <v>1364965200</v>
      </c>
      <c r="O440" s="9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 s="9">
        <f t="shared" si="38"/>
        <v>42680.208333333328</v>
      </c>
      <c r="N441">
        <v>1479016800</v>
      </c>
      <c r="O441" s="9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 s="9">
        <f t="shared" si="38"/>
        <v>42916.208333333328</v>
      </c>
      <c r="N442">
        <v>1499662800</v>
      </c>
      <c r="O442" s="9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 s="9">
        <f t="shared" si="38"/>
        <v>41025.208333333336</v>
      </c>
      <c r="N443">
        <v>1337835600</v>
      </c>
      <c r="O443" s="9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 s="9">
        <f t="shared" si="38"/>
        <v>42980.208333333328</v>
      </c>
      <c r="N444">
        <v>1505710800</v>
      </c>
      <c r="O444" s="9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 s="9">
        <f t="shared" si="38"/>
        <v>40451.208333333336</v>
      </c>
      <c r="N445">
        <v>1287464400</v>
      </c>
      <c r="O445" s="9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 s="9">
        <f t="shared" si="38"/>
        <v>40748.208333333336</v>
      </c>
      <c r="N446">
        <v>1311656400</v>
      </c>
      <c r="O446" s="9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 s="9">
        <f t="shared" si="38"/>
        <v>40515.25</v>
      </c>
      <c r="N447">
        <v>1293170400</v>
      </c>
      <c r="O447" s="9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 s="9">
        <f t="shared" si="38"/>
        <v>41261.25</v>
      </c>
      <c r="N448">
        <v>1355983200</v>
      </c>
      <c r="O448" s="9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 s="9">
        <f t="shared" si="38"/>
        <v>43088.25</v>
      </c>
      <c r="N449">
        <v>1515045600</v>
      </c>
      <c r="O449" s="9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 s="9">
        <f t="shared" si="38"/>
        <v>41378.208333333336</v>
      </c>
      <c r="N450">
        <v>1366088400</v>
      </c>
      <c r="O450" s="9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4">
        <f t="shared" ref="I451:I514" si="43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44">(((L451/60)/60)/24)+DATE(1970,1,1)</f>
        <v>43530.25</v>
      </c>
      <c r="N451">
        <v>1553317200</v>
      </c>
      <c r="O451" s="9">
        <f t="shared" ref="O451:O514" si="45">(((N451/60)/60)/24)+DATE(1970,1,1)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_xlfn.TEXTBEFORE(R451,"/")</f>
        <v>games</v>
      </c>
      <c r="T451" t="str">
        <f t="shared" ref="T451:T514" si="47">_xlfn.TEXTAFTER(R451,"/")</f>
        <v>video games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 s="9">
        <f t="shared" si="44"/>
        <v>43394.208333333328</v>
      </c>
      <c r="N452">
        <v>1542088800</v>
      </c>
      <c r="O452" s="9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 s="9">
        <f t="shared" si="44"/>
        <v>42935.208333333328</v>
      </c>
      <c r="N453">
        <v>1503118800</v>
      </c>
      <c r="O453" s="9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 s="9">
        <f t="shared" si="44"/>
        <v>40365.208333333336</v>
      </c>
      <c r="N454">
        <v>1278478800</v>
      </c>
      <c r="O454" s="9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 s="9">
        <f t="shared" si="44"/>
        <v>42705.25</v>
      </c>
      <c r="N455">
        <v>1484114400</v>
      </c>
      <c r="O455" s="9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 s="9">
        <f t="shared" si="44"/>
        <v>41568.208333333336</v>
      </c>
      <c r="N456">
        <v>1385445600</v>
      </c>
      <c r="O456" s="9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 s="9">
        <f t="shared" si="44"/>
        <v>40809.208333333336</v>
      </c>
      <c r="N457">
        <v>1318741200</v>
      </c>
      <c r="O457" s="9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 s="9">
        <f t="shared" si="44"/>
        <v>43141.25</v>
      </c>
      <c r="N458">
        <v>1518242400</v>
      </c>
      <c r="O458" s="9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 s="9">
        <f t="shared" si="44"/>
        <v>42657.208333333328</v>
      </c>
      <c r="N459">
        <v>1476594000</v>
      </c>
      <c r="O459" s="9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 s="9">
        <f t="shared" si="44"/>
        <v>40265.208333333336</v>
      </c>
      <c r="N460">
        <v>1273554000</v>
      </c>
      <c r="O460" s="9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 s="9">
        <f t="shared" si="44"/>
        <v>42001.25</v>
      </c>
      <c r="N461">
        <v>1421906400</v>
      </c>
      <c r="O461" s="9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 s="9">
        <f t="shared" si="44"/>
        <v>40399.208333333336</v>
      </c>
      <c r="N462">
        <v>1281589200</v>
      </c>
      <c r="O462" s="9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 s="9">
        <f t="shared" si="44"/>
        <v>41757.208333333336</v>
      </c>
      <c r="N463">
        <v>1400389200</v>
      </c>
      <c r="O463" s="9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 s="9">
        <f t="shared" si="44"/>
        <v>41304.25</v>
      </c>
      <c r="N464">
        <v>1362808800</v>
      </c>
      <c r="O464" s="9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 s="9">
        <f t="shared" si="44"/>
        <v>41639.25</v>
      </c>
      <c r="N465">
        <v>1388815200</v>
      </c>
      <c r="O465" s="9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 s="9">
        <f t="shared" si="44"/>
        <v>43142.25</v>
      </c>
      <c r="N466">
        <v>1519538400</v>
      </c>
      <c r="O466" s="9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 s="9">
        <f t="shared" si="44"/>
        <v>43127.25</v>
      </c>
      <c r="N467">
        <v>1517810400</v>
      </c>
      <c r="O467" s="9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 s="9">
        <f t="shared" si="44"/>
        <v>41409.208333333336</v>
      </c>
      <c r="N468">
        <v>1370581200</v>
      </c>
      <c r="O468" s="9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 s="9">
        <f t="shared" si="44"/>
        <v>42331.25</v>
      </c>
      <c r="N469">
        <v>1448863200</v>
      </c>
      <c r="O469" s="9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 s="9">
        <f t="shared" si="44"/>
        <v>43569.208333333328</v>
      </c>
      <c r="N470">
        <v>1556600400</v>
      </c>
      <c r="O470" s="9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 s="9">
        <f t="shared" si="44"/>
        <v>42142.208333333328</v>
      </c>
      <c r="N471">
        <v>1432098000</v>
      </c>
      <c r="O471" s="9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 s="9">
        <f t="shared" si="44"/>
        <v>42716.25</v>
      </c>
      <c r="N472">
        <v>1482127200</v>
      </c>
      <c r="O472" s="9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 s="9">
        <f t="shared" si="44"/>
        <v>41031.208333333336</v>
      </c>
      <c r="N473">
        <v>1335934800</v>
      </c>
      <c r="O473" s="9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 s="9">
        <f t="shared" si="44"/>
        <v>43535.208333333328</v>
      </c>
      <c r="N474">
        <v>1556946000</v>
      </c>
      <c r="O474" s="9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 s="9">
        <f t="shared" si="44"/>
        <v>43277.208333333328</v>
      </c>
      <c r="N475">
        <v>1530075600</v>
      </c>
      <c r="O475" s="9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 s="9">
        <f t="shared" si="44"/>
        <v>41989.25</v>
      </c>
      <c r="N476">
        <v>1418796000</v>
      </c>
      <c r="O476" s="9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 s="9">
        <f t="shared" si="44"/>
        <v>41450.208333333336</v>
      </c>
      <c r="N477">
        <v>1372482000</v>
      </c>
      <c r="O477" s="9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 s="9">
        <f t="shared" si="44"/>
        <v>43322.208333333328</v>
      </c>
      <c r="N478">
        <v>1534395600</v>
      </c>
      <c r="O478" s="9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 s="9">
        <f t="shared" si="44"/>
        <v>40720.208333333336</v>
      </c>
      <c r="N479">
        <v>1311397200</v>
      </c>
      <c r="O479" s="9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 s="9">
        <f t="shared" si="44"/>
        <v>42072.208333333328</v>
      </c>
      <c r="N480">
        <v>1426914000</v>
      </c>
      <c r="O480" s="9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 s="9">
        <f t="shared" si="44"/>
        <v>42945.208333333328</v>
      </c>
      <c r="N481">
        <v>1501477200</v>
      </c>
      <c r="O481" s="9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 s="9">
        <f t="shared" si="44"/>
        <v>40248.25</v>
      </c>
      <c r="N482">
        <v>1269061200</v>
      </c>
      <c r="O482" s="9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 s="9">
        <f t="shared" si="44"/>
        <v>41913.208333333336</v>
      </c>
      <c r="N483">
        <v>1415772000</v>
      </c>
      <c r="O483" s="9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 s="9">
        <f t="shared" si="44"/>
        <v>40963.25</v>
      </c>
      <c r="N484">
        <v>1331013600</v>
      </c>
      <c r="O484" s="9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 s="9">
        <f t="shared" si="44"/>
        <v>43811.25</v>
      </c>
      <c r="N485">
        <v>1576735200</v>
      </c>
      <c r="O485" s="9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 s="9">
        <f t="shared" si="44"/>
        <v>41855.208333333336</v>
      </c>
      <c r="N486">
        <v>1411362000</v>
      </c>
      <c r="O486" s="9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 s="9">
        <f t="shared" si="44"/>
        <v>43626.208333333328</v>
      </c>
      <c r="N487">
        <v>1563685200</v>
      </c>
      <c r="O487" s="9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 s="9">
        <f t="shared" si="44"/>
        <v>43168.25</v>
      </c>
      <c r="N488">
        <v>1521867600</v>
      </c>
      <c r="O488" s="9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 s="9">
        <f t="shared" si="44"/>
        <v>42845.208333333328</v>
      </c>
      <c r="N489">
        <v>1495515600</v>
      </c>
      <c r="O489" s="9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 s="9">
        <f t="shared" si="44"/>
        <v>42403.25</v>
      </c>
      <c r="N490">
        <v>1455948000</v>
      </c>
      <c r="O490" s="9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 s="9">
        <f t="shared" si="44"/>
        <v>40406.208333333336</v>
      </c>
      <c r="N491">
        <v>1282366800</v>
      </c>
      <c r="O491" s="9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 s="9">
        <f t="shared" si="44"/>
        <v>43786.25</v>
      </c>
      <c r="N492">
        <v>1574575200</v>
      </c>
      <c r="O492" s="9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 s="9">
        <f t="shared" si="44"/>
        <v>41456.208333333336</v>
      </c>
      <c r="N493">
        <v>1374901200</v>
      </c>
      <c r="O493" s="9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 s="9">
        <f t="shared" si="44"/>
        <v>40336.208333333336</v>
      </c>
      <c r="N494">
        <v>1278910800</v>
      </c>
      <c r="O494" s="9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 s="9">
        <f t="shared" si="44"/>
        <v>43645.208333333328</v>
      </c>
      <c r="N495">
        <v>1562907600</v>
      </c>
      <c r="O495" s="9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 s="9">
        <f t="shared" si="44"/>
        <v>40990.208333333336</v>
      </c>
      <c r="N496">
        <v>1332478800</v>
      </c>
      <c r="O496" s="9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 s="9">
        <f t="shared" si="44"/>
        <v>41800.208333333336</v>
      </c>
      <c r="N497">
        <v>1402722000</v>
      </c>
      <c r="O497" s="9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 s="9">
        <f t="shared" si="44"/>
        <v>42876.208333333328</v>
      </c>
      <c r="N498">
        <v>1496811600</v>
      </c>
      <c r="O498" s="9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 s="9">
        <f t="shared" si="44"/>
        <v>42724.25</v>
      </c>
      <c r="N499">
        <v>1482213600</v>
      </c>
      <c r="O499" s="9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 s="9">
        <f t="shared" si="44"/>
        <v>42005.25</v>
      </c>
      <c r="N500">
        <v>1420264800</v>
      </c>
      <c r="O500" s="9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 s="9">
        <f t="shared" si="44"/>
        <v>42444.208333333328</v>
      </c>
      <c r="N501">
        <v>1458450000</v>
      </c>
      <c r="O501" s="9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 t="e">
        <f t="shared" si="43"/>
        <v>#DIV/0!</v>
      </c>
      <c r="J502" t="s">
        <v>21</v>
      </c>
      <c r="K502" t="s">
        <v>22</v>
      </c>
      <c r="L502">
        <v>1367384400</v>
      </c>
      <c r="M502" s="9">
        <f t="shared" si="44"/>
        <v>41395.208333333336</v>
      </c>
      <c r="N502">
        <v>1369803600</v>
      </c>
      <c r="O502" s="9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 s="9">
        <f t="shared" si="44"/>
        <v>41345.208333333336</v>
      </c>
      <c r="N503">
        <v>1363237200</v>
      </c>
      <c r="O503" s="9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 s="9">
        <f t="shared" si="44"/>
        <v>41117.208333333336</v>
      </c>
      <c r="N504">
        <v>1345870800</v>
      </c>
      <c r="O504" s="9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 s="9">
        <f t="shared" si="44"/>
        <v>42186.208333333328</v>
      </c>
      <c r="N505">
        <v>1437454800</v>
      </c>
      <c r="O505" s="9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 s="9">
        <f t="shared" si="44"/>
        <v>42142.208333333328</v>
      </c>
      <c r="N506">
        <v>1432011600</v>
      </c>
      <c r="O506" s="9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 s="9">
        <f t="shared" si="44"/>
        <v>41341.25</v>
      </c>
      <c r="N507">
        <v>1366347600</v>
      </c>
      <c r="O507" s="9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 s="9">
        <f t="shared" si="44"/>
        <v>43062.25</v>
      </c>
      <c r="N508">
        <v>1512885600</v>
      </c>
      <c r="O508" s="9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 s="9">
        <f t="shared" si="44"/>
        <v>41373.208333333336</v>
      </c>
      <c r="N509">
        <v>1369717200</v>
      </c>
      <c r="O509" s="9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 s="9">
        <f t="shared" si="44"/>
        <v>43310.208333333328</v>
      </c>
      <c r="N510">
        <v>1534654800</v>
      </c>
      <c r="O510" s="9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 s="9">
        <f t="shared" si="44"/>
        <v>41034.208333333336</v>
      </c>
      <c r="N511">
        <v>1337058000</v>
      </c>
      <c r="O511" s="9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 s="9">
        <f t="shared" si="44"/>
        <v>43251.208333333328</v>
      </c>
      <c r="N512">
        <v>1529816400</v>
      </c>
      <c r="O512" s="9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 s="9">
        <f t="shared" si="44"/>
        <v>43671.208333333328</v>
      </c>
      <c r="N513">
        <v>1564894800</v>
      </c>
      <c r="O513" s="9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 s="9">
        <f t="shared" si="44"/>
        <v>41825.208333333336</v>
      </c>
      <c r="N514">
        <v>1404622800</v>
      </c>
      <c r="O514" s="9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4">
        <f t="shared" ref="I515:I578" si="49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50">(((L515/60)/60)/24)+DATE(1970,1,1)</f>
        <v>40430.208333333336</v>
      </c>
      <c r="N515">
        <v>1284181200</v>
      </c>
      <c r="O515" s="9">
        <f t="shared" ref="O515:O578" si="51">(((N515/60)/60)/24)+DATE(1970,1,1)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_xlfn.TEXTBEFORE(R515,"/")</f>
        <v>film &amp; video</v>
      </c>
      <c r="T515" t="str">
        <f t="shared" ref="T515:T578" si="53">_xlfn.TEXTAFTER(R515,"/")</f>
        <v>television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 s="9">
        <f t="shared" si="50"/>
        <v>41614.25</v>
      </c>
      <c r="N516">
        <v>1386741600</v>
      </c>
      <c r="O516" s="9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 s="9">
        <f t="shared" si="50"/>
        <v>40900.25</v>
      </c>
      <c r="N517">
        <v>1324792800</v>
      </c>
      <c r="O517" s="9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 s="9">
        <f t="shared" si="50"/>
        <v>40396.208333333336</v>
      </c>
      <c r="N518">
        <v>1284354000</v>
      </c>
      <c r="O518" s="9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 s="9">
        <f t="shared" si="50"/>
        <v>42860.208333333328</v>
      </c>
      <c r="N519">
        <v>1494392400</v>
      </c>
      <c r="O519" s="9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 s="9">
        <f t="shared" si="50"/>
        <v>43154.25</v>
      </c>
      <c r="N520">
        <v>1519538400</v>
      </c>
      <c r="O520" s="9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 s="9">
        <f t="shared" si="50"/>
        <v>42012.25</v>
      </c>
      <c r="N521">
        <v>1421906400</v>
      </c>
      <c r="O521" s="9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 s="9">
        <f t="shared" si="50"/>
        <v>43574.208333333328</v>
      </c>
      <c r="N522">
        <v>1555909200</v>
      </c>
      <c r="O522" s="9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 s="9">
        <f t="shared" si="50"/>
        <v>42605.208333333328</v>
      </c>
      <c r="N523">
        <v>1472446800</v>
      </c>
      <c r="O523" s="9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 s="9">
        <f t="shared" si="50"/>
        <v>41093.208333333336</v>
      </c>
      <c r="N524">
        <v>1342328400</v>
      </c>
      <c r="O524" s="9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 s="9">
        <f t="shared" si="50"/>
        <v>40241.25</v>
      </c>
      <c r="N525">
        <v>1268114400</v>
      </c>
      <c r="O525" s="9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 s="9">
        <f t="shared" si="50"/>
        <v>40294.208333333336</v>
      </c>
      <c r="N526">
        <v>1273381200</v>
      </c>
      <c r="O526" s="9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 s="9">
        <f t="shared" si="50"/>
        <v>40505.25</v>
      </c>
      <c r="N527">
        <v>1290837600</v>
      </c>
      <c r="O527" s="9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 s="9">
        <f t="shared" si="50"/>
        <v>42364.25</v>
      </c>
      <c r="N528">
        <v>1454306400</v>
      </c>
      <c r="O528" s="9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 s="9">
        <f t="shared" si="50"/>
        <v>42405.25</v>
      </c>
      <c r="N529">
        <v>1457762400</v>
      </c>
      <c r="O529" s="9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 s="9">
        <f t="shared" si="50"/>
        <v>41601.25</v>
      </c>
      <c r="N530">
        <v>1389074400</v>
      </c>
      <c r="O530" s="9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 s="9">
        <f t="shared" si="50"/>
        <v>41769.208333333336</v>
      </c>
      <c r="N531">
        <v>1402117200</v>
      </c>
      <c r="O531" s="9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 s="9">
        <f t="shared" si="50"/>
        <v>40421.208333333336</v>
      </c>
      <c r="N532">
        <v>1284440400</v>
      </c>
      <c r="O532" s="9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 s="9">
        <f t="shared" si="50"/>
        <v>41589.25</v>
      </c>
      <c r="N533">
        <v>1388988000</v>
      </c>
      <c r="O533" s="9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 s="9">
        <f t="shared" si="50"/>
        <v>43125.25</v>
      </c>
      <c r="N534">
        <v>1516946400</v>
      </c>
      <c r="O534" s="9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 s="9">
        <f t="shared" si="50"/>
        <v>41479.208333333336</v>
      </c>
      <c r="N535">
        <v>1377752400</v>
      </c>
      <c r="O535" s="9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 s="9">
        <f t="shared" si="50"/>
        <v>43329.208333333328</v>
      </c>
      <c r="N536">
        <v>1534568400</v>
      </c>
      <c r="O536" s="9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 s="9">
        <f t="shared" si="50"/>
        <v>43259.208333333328</v>
      </c>
      <c r="N537">
        <v>1528606800</v>
      </c>
      <c r="O537" s="9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 s="9">
        <f t="shared" si="50"/>
        <v>40414.208333333336</v>
      </c>
      <c r="N538">
        <v>1284872400</v>
      </c>
      <c r="O538" s="9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 s="9">
        <f t="shared" si="50"/>
        <v>43342.208333333328</v>
      </c>
      <c r="N539">
        <v>1537592400</v>
      </c>
      <c r="O539" s="9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 s="9">
        <f t="shared" si="50"/>
        <v>41539.208333333336</v>
      </c>
      <c r="N540">
        <v>1381208400</v>
      </c>
      <c r="O540" s="9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 s="9">
        <f t="shared" si="50"/>
        <v>43647.208333333328</v>
      </c>
      <c r="N541">
        <v>1562475600</v>
      </c>
      <c r="O541" s="9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 s="9">
        <f t="shared" si="50"/>
        <v>43225.208333333328</v>
      </c>
      <c r="N542">
        <v>1527397200</v>
      </c>
      <c r="O542" s="9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 s="9">
        <f t="shared" si="50"/>
        <v>42165.208333333328</v>
      </c>
      <c r="N543">
        <v>1436158800</v>
      </c>
      <c r="O543" s="9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 s="9">
        <f t="shared" si="50"/>
        <v>42391.25</v>
      </c>
      <c r="N544">
        <v>1456034400</v>
      </c>
      <c r="O544" s="9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 s="9">
        <f t="shared" si="50"/>
        <v>41528.208333333336</v>
      </c>
      <c r="N545">
        <v>1380171600</v>
      </c>
      <c r="O545" s="9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 s="9">
        <f t="shared" si="50"/>
        <v>42377.25</v>
      </c>
      <c r="N546">
        <v>1453356000</v>
      </c>
      <c r="O546" s="9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 s="9">
        <f t="shared" si="50"/>
        <v>43824.25</v>
      </c>
      <c r="N547">
        <v>1578981600</v>
      </c>
      <c r="O547" s="9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 s="9">
        <f t="shared" si="50"/>
        <v>43360.208333333328</v>
      </c>
      <c r="N548">
        <v>1537419600</v>
      </c>
      <c r="O548" s="9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 s="9">
        <f t="shared" si="50"/>
        <v>42029.25</v>
      </c>
      <c r="N549">
        <v>1423202400</v>
      </c>
      <c r="O549" s="9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 s="9">
        <f t="shared" si="50"/>
        <v>42461.208333333328</v>
      </c>
      <c r="N550">
        <v>1460610000</v>
      </c>
      <c r="O550" s="9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 s="9">
        <f t="shared" si="50"/>
        <v>41422.208333333336</v>
      </c>
      <c r="N551">
        <v>1370494800</v>
      </c>
      <c r="O551" s="9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 s="9">
        <f t="shared" si="50"/>
        <v>40968.25</v>
      </c>
      <c r="N552">
        <v>1332306000</v>
      </c>
      <c r="O552" s="9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 s="9">
        <f t="shared" si="50"/>
        <v>41993.25</v>
      </c>
      <c r="N553">
        <v>1422511200</v>
      </c>
      <c r="O553" s="9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 s="9">
        <f t="shared" si="50"/>
        <v>42700.25</v>
      </c>
      <c r="N554">
        <v>1480312800</v>
      </c>
      <c r="O554" s="9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 s="9">
        <f t="shared" si="50"/>
        <v>40545.25</v>
      </c>
      <c r="N555">
        <v>1294034400</v>
      </c>
      <c r="O555" s="9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 s="9">
        <f t="shared" si="50"/>
        <v>42723.25</v>
      </c>
      <c r="N556">
        <v>1482645600</v>
      </c>
      <c r="O556" s="9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 s="9">
        <f t="shared" si="50"/>
        <v>41731.208333333336</v>
      </c>
      <c r="N557">
        <v>1399093200</v>
      </c>
      <c r="O557" s="9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 s="9">
        <f t="shared" si="50"/>
        <v>40792.208333333336</v>
      </c>
      <c r="N558">
        <v>1315890000</v>
      </c>
      <c r="O558" s="9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 s="9">
        <f t="shared" si="50"/>
        <v>42279.208333333328</v>
      </c>
      <c r="N559">
        <v>1444021200</v>
      </c>
      <c r="O559" s="9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 s="9">
        <f t="shared" si="50"/>
        <v>42424.25</v>
      </c>
      <c r="N560">
        <v>1460005200</v>
      </c>
      <c r="O560" s="9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 s="9">
        <f t="shared" si="50"/>
        <v>42584.208333333328</v>
      </c>
      <c r="N561">
        <v>1470718800</v>
      </c>
      <c r="O561" s="9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 s="9">
        <f t="shared" si="50"/>
        <v>40865.25</v>
      </c>
      <c r="N562">
        <v>1325052000</v>
      </c>
      <c r="O562" s="9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 s="9">
        <f t="shared" si="50"/>
        <v>40833.208333333336</v>
      </c>
      <c r="N563">
        <v>1319000400</v>
      </c>
      <c r="O563" s="9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 s="9">
        <f t="shared" si="50"/>
        <v>43536.208333333328</v>
      </c>
      <c r="N564">
        <v>1552539600</v>
      </c>
      <c r="O564" s="9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 s="9">
        <f t="shared" si="50"/>
        <v>43417.25</v>
      </c>
      <c r="N565">
        <v>1543816800</v>
      </c>
      <c r="O565" s="9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 s="9">
        <f t="shared" si="50"/>
        <v>42078.208333333328</v>
      </c>
      <c r="N566">
        <v>1427086800</v>
      </c>
      <c r="O566" s="9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 s="9">
        <f t="shared" si="50"/>
        <v>40862.25</v>
      </c>
      <c r="N567">
        <v>1323064800</v>
      </c>
      <c r="O567" s="9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 s="9">
        <f t="shared" si="50"/>
        <v>42424.25</v>
      </c>
      <c r="N568">
        <v>1458277200</v>
      </c>
      <c r="O568" s="9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 s="9">
        <f t="shared" si="50"/>
        <v>41830.208333333336</v>
      </c>
      <c r="N569">
        <v>1405141200</v>
      </c>
      <c r="O569" s="9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 s="9">
        <f t="shared" si="50"/>
        <v>40374.208333333336</v>
      </c>
      <c r="N570">
        <v>1283058000</v>
      </c>
      <c r="O570" s="9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 s="9">
        <f t="shared" si="50"/>
        <v>40554.25</v>
      </c>
      <c r="N571">
        <v>1295762400</v>
      </c>
      <c r="O571" s="9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 s="9">
        <f t="shared" si="50"/>
        <v>41993.25</v>
      </c>
      <c r="N572">
        <v>1419573600</v>
      </c>
      <c r="O572" s="9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 s="9">
        <f t="shared" si="50"/>
        <v>42174.208333333328</v>
      </c>
      <c r="N573">
        <v>1438750800</v>
      </c>
      <c r="O573" s="9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 s="9">
        <f t="shared" si="50"/>
        <v>42275.208333333328</v>
      </c>
      <c r="N574">
        <v>1444798800</v>
      </c>
      <c r="O574" s="9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 s="9">
        <f t="shared" si="50"/>
        <v>41761.208333333336</v>
      </c>
      <c r="N575">
        <v>1399179600</v>
      </c>
      <c r="O575" s="9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 s="9">
        <f t="shared" si="50"/>
        <v>43806.25</v>
      </c>
      <c r="N576">
        <v>1576562400</v>
      </c>
      <c r="O576" s="9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 s="9">
        <f t="shared" si="50"/>
        <v>41779.208333333336</v>
      </c>
      <c r="N577">
        <v>1400821200</v>
      </c>
      <c r="O577" s="9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 s="9">
        <f t="shared" si="50"/>
        <v>43040.208333333328</v>
      </c>
      <c r="N578">
        <v>1510984800</v>
      </c>
      <c r="O578" s="9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4">
        <f t="shared" ref="I579:I642" si="55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56">(((L579/60)/60)/24)+DATE(1970,1,1)</f>
        <v>40613.25</v>
      </c>
      <c r="N579">
        <v>1302066000</v>
      </c>
      <c r="O579" s="9">
        <f t="shared" ref="O579:O642" si="57">(((N579/60)/60)/24)+DATE(1970,1,1)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_xlfn.TEXTBEFORE(R579,"/")</f>
        <v>music</v>
      </c>
      <c r="T579" t="str">
        <f t="shared" ref="T579:T642" si="59">_xlfn.TEXTAFTER(R579,"/")</f>
        <v>jazz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 s="9">
        <f t="shared" si="56"/>
        <v>40878.25</v>
      </c>
      <c r="N580">
        <v>1322978400</v>
      </c>
      <c r="O580" s="9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 s="9">
        <f t="shared" si="56"/>
        <v>40762.208333333336</v>
      </c>
      <c r="N581">
        <v>1313730000</v>
      </c>
      <c r="O581" s="9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 s="9">
        <f t="shared" si="56"/>
        <v>41696.25</v>
      </c>
      <c r="N582">
        <v>1394085600</v>
      </c>
      <c r="O582" s="9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 s="9">
        <f t="shared" si="56"/>
        <v>40662.208333333336</v>
      </c>
      <c r="N583">
        <v>1305349200</v>
      </c>
      <c r="O583" s="9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 s="9">
        <f t="shared" si="56"/>
        <v>42165.208333333328</v>
      </c>
      <c r="N584">
        <v>1434344400</v>
      </c>
      <c r="O584" s="9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 s="9">
        <f t="shared" si="56"/>
        <v>40959.25</v>
      </c>
      <c r="N585">
        <v>1331186400</v>
      </c>
      <c r="O585" s="9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 s="9">
        <f t="shared" si="56"/>
        <v>41024.208333333336</v>
      </c>
      <c r="N586">
        <v>1336539600</v>
      </c>
      <c r="O586" s="9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 s="9">
        <f t="shared" si="56"/>
        <v>40255.208333333336</v>
      </c>
      <c r="N587">
        <v>1269752400</v>
      </c>
      <c r="O587" s="9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 s="9">
        <f t="shared" si="56"/>
        <v>40499.25</v>
      </c>
      <c r="N588">
        <v>1291615200</v>
      </c>
      <c r="O588" s="9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 s="9">
        <f t="shared" si="56"/>
        <v>43484.25</v>
      </c>
      <c r="N589">
        <v>1552366800</v>
      </c>
      <c r="O589" s="9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 s="9">
        <f t="shared" si="56"/>
        <v>40262.208333333336</v>
      </c>
      <c r="N590">
        <v>1272171600</v>
      </c>
      <c r="O590" s="9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 s="9">
        <f t="shared" si="56"/>
        <v>42190.208333333328</v>
      </c>
      <c r="N591">
        <v>1436677200</v>
      </c>
      <c r="O591" s="9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 s="9">
        <f t="shared" si="56"/>
        <v>41994.25</v>
      </c>
      <c r="N592">
        <v>1420092000</v>
      </c>
      <c r="O592" s="9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 s="9">
        <f t="shared" si="56"/>
        <v>40373.208333333336</v>
      </c>
      <c r="N593">
        <v>1279947600</v>
      </c>
      <c r="O593" s="9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 s="9">
        <f t="shared" si="56"/>
        <v>41789.208333333336</v>
      </c>
      <c r="N594">
        <v>1402203600</v>
      </c>
      <c r="O594" s="9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 s="9">
        <f t="shared" si="56"/>
        <v>41724.208333333336</v>
      </c>
      <c r="N595">
        <v>1396933200</v>
      </c>
      <c r="O595" s="9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 s="9">
        <f t="shared" si="56"/>
        <v>42548.208333333328</v>
      </c>
      <c r="N596">
        <v>1467262800</v>
      </c>
      <c r="O596" s="9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 s="9">
        <f t="shared" si="56"/>
        <v>40253.208333333336</v>
      </c>
      <c r="N597">
        <v>1270530000</v>
      </c>
      <c r="O597" s="9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 s="9">
        <f t="shared" si="56"/>
        <v>42434.25</v>
      </c>
      <c r="N598">
        <v>1457762400</v>
      </c>
      <c r="O598" s="9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 s="9">
        <f t="shared" si="56"/>
        <v>43786.25</v>
      </c>
      <c r="N599">
        <v>1575525600</v>
      </c>
      <c r="O599" s="9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 s="9">
        <f t="shared" si="56"/>
        <v>40344.208333333336</v>
      </c>
      <c r="N600">
        <v>1279083600</v>
      </c>
      <c r="O600" s="9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 s="9">
        <f t="shared" si="56"/>
        <v>42047.25</v>
      </c>
      <c r="N601">
        <v>1424412000</v>
      </c>
      <c r="O601" s="9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 s="9">
        <f t="shared" si="56"/>
        <v>41485.208333333336</v>
      </c>
      <c r="N602">
        <v>1376197200</v>
      </c>
      <c r="O602" s="9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 s="9">
        <f t="shared" si="56"/>
        <v>41789.208333333336</v>
      </c>
      <c r="N603">
        <v>1402894800</v>
      </c>
      <c r="O603" s="9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 s="9">
        <f t="shared" si="56"/>
        <v>42160.208333333328</v>
      </c>
      <c r="N604">
        <v>1434430800</v>
      </c>
      <c r="O604" s="9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 s="9">
        <f t="shared" si="56"/>
        <v>43573.208333333328</v>
      </c>
      <c r="N605">
        <v>1557896400</v>
      </c>
      <c r="O605" s="9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 s="9">
        <f t="shared" si="56"/>
        <v>40565.25</v>
      </c>
      <c r="N606">
        <v>1297490400</v>
      </c>
      <c r="O606" s="9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 s="9">
        <f t="shared" si="56"/>
        <v>42280.208333333328</v>
      </c>
      <c r="N607">
        <v>1447394400</v>
      </c>
      <c r="O607" s="9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 s="9">
        <f t="shared" si="56"/>
        <v>42436.25</v>
      </c>
      <c r="N608">
        <v>1458277200</v>
      </c>
      <c r="O608" s="9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 s="9">
        <f t="shared" si="56"/>
        <v>41721.208333333336</v>
      </c>
      <c r="N609">
        <v>1395723600</v>
      </c>
      <c r="O609" s="9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 s="9">
        <f t="shared" si="56"/>
        <v>43530.25</v>
      </c>
      <c r="N610">
        <v>1552197600</v>
      </c>
      <c r="O610" s="9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 s="9">
        <f t="shared" si="56"/>
        <v>43481.25</v>
      </c>
      <c r="N611">
        <v>1549087200</v>
      </c>
      <c r="O611" s="9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 s="9">
        <f t="shared" si="56"/>
        <v>41259.25</v>
      </c>
      <c r="N612">
        <v>1356847200</v>
      </c>
      <c r="O612" s="9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 s="9">
        <f t="shared" si="56"/>
        <v>41480.208333333336</v>
      </c>
      <c r="N613">
        <v>1375765200</v>
      </c>
      <c r="O613" s="9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 s="9">
        <f t="shared" si="56"/>
        <v>40474.208333333336</v>
      </c>
      <c r="N614">
        <v>1289800800</v>
      </c>
      <c r="O614" s="9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 s="9">
        <f t="shared" si="56"/>
        <v>42973.208333333328</v>
      </c>
      <c r="N615">
        <v>1504501200</v>
      </c>
      <c r="O615" s="9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 s="9">
        <f t="shared" si="56"/>
        <v>42746.25</v>
      </c>
      <c r="N616">
        <v>1485669600</v>
      </c>
      <c r="O616" s="9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 s="9">
        <f t="shared" si="56"/>
        <v>42489.208333333328</v>
      </c>
      <c r="N617">
        <v>1462770000</v>
      </c>
      <c r="O617" s="9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 s="9">
        <f t="shared" si="56"/>
        <v>41537.208333333336</v>
      </c>
      <c r="N618">
        <v>1379739600</v>
      </c>
      <c r="O618" s="9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 s="9">
        <f t="shared" si="56"/>
        <v>41794.208333333336</v>
      </c>
      <c r="N619">
        <v>1402722000</v>
      </c>
      <c r="O619" s="9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 s="9">
        <f t="shared" si="56"/>
        <v>41396.208333333336</v>
      </c>
      <c r="N620">
        <v>1369285200</v>
      </c>
      <c r="O620" s="9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 s="9">
        <f t="shared" si="56"/>
        <v>40669.208333333336</v>
      </c>
      <c r="N621">
        <v>1304744400</v>
      </c>
      <c r="O621" s="9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 s="9">
        <f t="shared" si="56"/>
        <v>42559.208333333328</v>
      </c>
      <c r="N622">
        <v>1468299600</v>
      </c>
      <c r="O622" s="9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 s="9">
        <f t="shared" si="56"/>
        <v>42626.208333333328</v>
      </c>
      <c r="N623">
        <v>1474174800</v>
      </c>
      <c r="O623" s="9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 s="9">
        <f t="shared" si="56"/>
        <v>43205.208333333328</v>
      </c>
      <c r="N624">
        <v>1526014800</v>
      </c>
      <c r="O624" s="9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 s="9">
        <f t="shared" si="56"/>
        <v>42201.208333333328</v>
      </c>
      <c r="N625">
        <v>1437454800</v>
      </c>
      <c r="O625" s="9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 s="9">
        <f t="shared" si="56"/>
        <v>42029.25</v>
      </c>
      <c r="N626">
        <v>1422684000</v>
      </c>
      <c r="O626" s="9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 s="9">
        <f t="shared" si="56"/>
        <v>43857.25</v>
      </c>
      <c r="N627">
        <v>1581314400</v>
      </c>
      <c r="O627" s="9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 s="9">
        <f t="shared" si="56"/>
        <v>40449.208333333336</v>
      </c>
      <c r="N628">
        <v>1286427600</v>
      </c>
      <c r="O628" s="9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 s="9">
        <f t="shared" si="56"/>
        <v>40345.208333333336</v>
      </c>
      <c r="N629">
        <v>1278738000</v>
      </c>
      <c r="O629" s="9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 s="9">
        <f t="shared" si="56"/>
        <v>40455.208333333336</v>
      </c>
      <c r="N630">
        <v>1286427600</v>
      </c>
      <c r="O630" s="9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 s="9">
        <f t="shared" si="56"/>
        <v>42557.208333333328</v>
      </c>
      <c r="N631">
        <v>1467954000</v>
      </c>
      <c r="O631" s="9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 s="9">
        <f t="shared" si="56"/>
        <v>43586.208333333328</v>
      </c>
      <c r="N632">
        <v>1557637200</v>
      </c>
      <c r="O632" s="9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 s="9">
        <f t="shared" si="56"/>
        <v>43550.208333333328</v>
      </c>
      <c r="N633">
        <v>1553922000</v>
      </c>
      <c r="O633" s="9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 s="9">
        <f t="shared" si="56"/>
        <v>41945.208333333336</v>
      </c>
      <c r="N634">
        <v>1416463200</v>
      </c>
      <c r="O634" s="9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 s="9">
        <f t="shared" si="56"/>
        <v>42315.25</v>
      </c>
      <c r="N635">
        <v>1447221600</v>
      </c>
      <c r="O635" s="9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 s="9">
        <f t="shared" si="56"/>
        <v>42819.208333333328</v>
      </c>
      <c r="N636">
        <v>1491627600</v>
      </c>
      <c r="O636" s="9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 s="9">
        <f t="shared" si="56"/>
        <v>41314.25</v>
      </c>
      <c r="N637">
        <v>1363150800</v>
      </c>
      <c r="O637" s="9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 s="9">
        <f t="shared" si="56"/>
        <v>40926.25</v>
      </c>
      <c r="N638">
        <v>1330754400</v>
      </c>
      <c r="O638" s="9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 s="9">
        <f t="shared" si="56"/>
        <v>42688.25</v>
      </c>
      <c r="N639">
        <v>1479794400</v>
      </c>
      <c r="O639" s="9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 s="9">
        <f t="shared" si="56"/>
        <v>40386.208333333336</v>
      </c>
      <c r="N640">
        <v>1281243600</v>
      </c>
      <c r="O640" s="9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 s="9">
        <f t="shared" si="56"/>
        <v>43309.208333333328</v>
      </c>
      <c r="N641">
        <v>1532754000</v>
      </c>
      <c r="O641" s="9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 s="9">
        <f t="shared" si="56"/>
        <v>42387.25</v>
      </c>
      <c r="N642">
        <v>1453356000</v>
      </c>
      <c r="O642" s="9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4">
        <f t="shared" ref="I643:I706" si="6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62">(((L643/60)/60)/24)+DATE(1970,1,1)</f>
        <v>42786.25</v>
      </c>
      <c r="N643">
        <v>1489986000</v>
      </c>
      <c r="O643" s="9">
        <f t="shared" ref="O643:O706" si="63">(((N643/60)/60)/24)+DATE(1970,1,1)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_xlfn.TEXTBEFORE(R643,"/")</f>
        <v>theater</v>
      </c>
      <c r="T643" t="str">
        <f t="shared" ref="T643:T706" si="65">_xlfn.TEXTAFTER(R643,"/")</f>
        <v>plays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 s="9">
        <f t="shared" si="62"/>
        <v>43451.25</v>
      </c>
      <c r="N644">
        <v>1545804000</v>
      </c>
      <c r="O644" s="9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 s="9">
        <f t="shared" si="62"/>
        <v>42795.25</v>
      </c>
      <c r="N645">
        <v>1489899600</v>
      </c>
      <c r="O645" s="9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 s="9">
        <f t="shared" si="62"/>
        <v>43452.25</v>
      </c>
      <c r="N646">
        <v>1546495200</v>
      </c>
      <c r="O646" s="9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 s="9">
        <f t="shared" si="62"/>
        <v>43369.208333333328</v>
      </c>
      <c r="N647">
        <v>1539752400</v>
      </c>
      <c r="O647" s="9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 s="9">
        <f t="shared" si="62"/>
        <v>41346.208333333336</v>
      </c>
      <c r="N648">
        <v>1364101200</v>
      </c>
      <c r="O648" s="9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 s="9">
        <f t="shared" si="62"/>
        <v>43199.208333333328</v>
      </c>
      <c r="N649">
        <v>1525323600</v>
      </c>
      <c r="O649" s="9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 s="9">
        <f t="shared" si="62"/>
        <v>42922.208333333328</v>
      </c>
      <c r="N650">
        <v>1500872400</v>
      </c>
      <c r="O650" s="9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 s="9">
        <f t="shared" si="62"/>
        <v>40471.208333333336</v>
      </c>
      <c r="N651">
        <v>1288501200</v>
      </c>
      <c r="O651" s="9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 s="9">
        <f t="shared" si="62"/>
        <v>41828.208333333336</v>
      </c>
      <c r="N652">
        <v>1407128400</v>
      </c>
      <c r="O652" s="9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 s="9">
        <f t="shared" si="62"/>
        <v>41692.25</v>
      </c>
      <c r="N653">
        <v>1394344800</v>
      </c>
      <c r="O653" s="9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 s="9">
        <f t="shared" si="62"/>
        <v>42587.208333333328</v>
      </c>
      <c r="N654">
        <v>1474088400</v>
      </c>
      <c r="O654" s="9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 s="9">
        <f t="shared" si="62"/>
        <v>42468.208333333328</v>
      </c>
      <c r="N655">
        <v>1460264400</v>
      </c>
      <c r="O655" s="9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 s="9">
        <f t="shared" si="62"/>
        <v>42240.208333333328</v>
      </c>
      <c r="N656">
        <v>1440824400</v>
      </c>
      <c r="O656" s="9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 s="9">
        <f t="shared" si="62"/>
        <v>42796.25</v>
      </c>
      <c r="N657">
        <v>1489554000</v>
      </c>
      <c r="O657" s="9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 s="9">
        <f t="shared" si="62"/>
        <v>43097.25</v>
      </c>
      <c r="N658">
        <v>1514872800</v>
      </c>
      <c r="O658" s="9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 s="9">
        <f t="shared" si="62"/>
        <v>43096.25</v>
      </c>
      <c r="N659">
        <v>1515736800</v>
      </c>
      <c r="O659" s="9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 s="9">
        <f t="shared" si="62"/>
        <v>42246.208333333328</v>
      </c>
      <c r="N660">
        <v>1442898000</v>
      </c>
      <c r="O660" s="9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 s="9">
        <f t="shared" si="62"/>
        <v>40570.25</v>
      </c>
      <c r="N661">
        <v>1296194400</v>
      </c>
      <c r="O661" s="9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 s="9">
        <f t="shared" si="62"/>
        <v>42237.208333333328</v>
      </c>
      <c r="N662">
        <v>1440910800</v>
      </c>
      <c r="O662" s="9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 s="9">
        <f t="shared" si="62"/>
        <v>40996.208333333336</v>
      </c>
      <c r="N663">
        <v>1335502800</v>
      </c>
      <c r="O663" s="9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 s="9">
        <f t="shared" si="62"/>
        <v>43443.25</v>
      </c>
      <c r="N664">
        <v>1544680800</v>
      </c>
      <c r="O664" s="9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 s="9">
        <f t="shared" si="62"/>
        <v>40458.208333333336</v>
      </c>
      <c r="N665">
        <v>1288414800</v>
      </c>
      <c r="O665" s="9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 s="9">
        <f t="shared" si="62"/>
        <v>40959.25</v>
      </c>
      <c r="N666">
        <v>1330581600</v>
      </c>
      <c r="O666" s="9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 s="9">
        <f t="shared" si="62"/>
        <v>40733.208333333336</v>
      </c>
      <c r="N667">
        <v>1311397200</v>
      </c>
      <c r="O667" s="9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 s="9">
        <f t="shared" si="62"/>
        <v>41516.208333333336</v>
      </c>
      <c r="N668">
        <v>1378357200</v>
      </c>
      <c r="O668" s="9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 s="9">
        <f t="shared" si="62"/>
        <v>41892.208333333336</v>
      </c>
      <c r="N669">
        <v>1411102800</v>
      </c>
      <c r="O669" s="9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 s="9">
        <f t="shared" si="62"/>
        <v>41122.208333333336</v>
      </c>
      <c r="N670">
        <v>1344834000</v>
      </c>
      <c r="O670" s="9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 s="9">
        <f t="shared" si="62"/>
        <v>42912.208333333328</v>
      </c>
      <c r="N671">
        <v>1499230800</v>
      </c>
      <c r="O671" s="9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 s="9">
        <f t="shared" si="62"/>
        <v>42425.25</v>
      </c>
      <c r="N672">
        <v>1457416800</v>
      </c>
      <c r="O672" s="9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 s="9">
        <f t="shared" si="62"/>
        <v>40390.208333333336</v>
      </c>
      <c r="N673">
        <v>1280898000</v>
      </c>
      <c r="O673" s="9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 s="9">
        <f t="shared" si="62"/>
        <v>43180.208333333328</v>
      </c>
      <c r="N674">
        <v>1522472400</v>
      </c>
      <c r="O674" s="9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 s="9">
        <f t="shared" si="62"/>
        <v>42475.208333333328</v>
      </c>
      <c r="N675">
        <v>1462510800</v>
      </c>
      <c r="O675" s="9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 s="9">
        <f t="shared" si="62"/>
        <v>40774.208333333336</v>
      </c>
      <c r="N676">
        <v>1317790800</v>
      </c>
      <c r="O676" s="9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 s="9">
        <f t="shared" si="62"/>
        <v>43719.208333333328</v>
      </c>
      <c r="N677">
        <v>1568782800</v>
      </c>
      <c r="O677" s="9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 s="9">
        <f t="shared" si="62"/>
        <v>41178.208333333336</v>
      </c>
      <c r="N678">
        <v>1349413200</v>
      </c>
      <c r="O678" s="9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 s="9">
        <f t="shared" si="62"/>
        <v>42561.208333333328</v>
      </c>
      <c r="N679">
        <v>1472446800</v>
      </c>
      <c r="O679" s="9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 s="9">
        <f t="shared" si="62"/>
        <v>43484.25</v>
      </c>
      <c r="N680">
        <v>1548050400</v>
      </c>
      <c r="O680" s="9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 s="9">
        <f t="shared" si="62"/>
        <v>43756.208333333328</v>
      </c>
      <c r="N681">
        <v>1571806800</v>
      </c>
      <c r="O681" s="9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 s="9">
        <f t="shared" si="62"/>
        <v>43813.25</v>
      </c>
      <c r="N682">
        <v>1576476000</v>
      </c>
      <c r="O682" s="9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 s="9">
        <f t="shared" si="62"/>
        <v>40898.25</v>
      </c>
      <c r="N683">
        <v>1324965600</v>
      </c>
      <c r="O683" s="9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 s="9">
        <f t="shared" si="62"/>
        <v>41619.25</v>
      </c>
      <c r="N684">
        <v>1387519200</v>
      </c>
      <c r="O684" s="9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 s="9">
        <f t="shared" si="62"/>
        <v>43359.208333333328</v>
      </c>
      <c r="N685">
        <v>1537246800</v>
      </c>
      <c r="O685" s="9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 s="9">
        <f t="shared" si="62"/>
        <v>40358.208333333336</v>
      </c>
      <c r="N686">
        <v>1279515600</v>
      </c>
      <c r="O686" s="9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 s="9">
        <f t="shared" si="62"/>
        <v>42239.208333333328</v>
      </c>
      <c r="N687">
        <v>1442379600</v>
      </c>
      <c r="O687" s="9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 s="9">
        <f t="shared" si="62"/>
        <v>43186.208333333328</v>
      </c>
      <c r="N688">
        <v>1523077200</v>
      </c>
      <c r="O688" s="9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 s="9">
        <f t="shared" si="62"/>
        <v>42806.25</v>
      </c>
      <c r="N689">
        <v>1489554000</v>
      </c>
      <c r="O689" s="9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 s="9">
        <f t="shared" si="62"/>
        <v>43475.25</v>
      </c>
      <c r="N690">
        <v>1548482400</v>
      </c>
      <c r="O690" s="9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 s="9">
        <f t="shared" si="62"/>
        <v>41576.208333333336</v>
      </c>
      <c r="N691">
        <v>1384063200</v>
      </c>
      <c r="O691" s="9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 s="9">
        <f t="shared" si="62"/>
        <v>40874.25</v>
      </c>
      <c r="N692">
        <v>1322892000</v>
      </c>
      <c r="O692" s="9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 s="9">
        <f t="shared" si="62"/>
        <v>41185.208333333336</v>
      </c>
      <c r="N693">
        <v>1350709200</v>
      </c>
      <c r="O693" s="9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 s="9">
        <f t="shared" si="62"/>
        <v>43655.208333333328</v>
      </c>
      <c r="N694">
        <v>1564203600</v>
      </c>
      <c r="O694" s="9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 s="9">
        <f t="shared" si="62"/>
        <v>43025.208333333328</v>
      </c>
      <c r="N695">
        <v>1509685200</v>
      </c>
      <c r="O695" s="9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 s="9">
        <f t="shared" si="62"/>
        <v>43066.25</v>
      </c>
      <c r="N696">
        <v>1514959200</v>
      </c>
      <c r="O696" s="9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 s="9">
        <f t="shared" si="62"/>
        <v>42322.25</v>
      </c>
      <c r="N697">
        <v>1448863200</v>
      </c>
      <c r="O697" s="9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 s="9">
        <f t="shared" si="62"/>
        <v>42114.208333333328</v>
      </c>
      <c r="N698">
        <v>1429592400</v>
      </c>
      <c r="O698" s="9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 s="9">
        <f t="shared" si="62"/>
        <v>43190.208333333328</v>
      </c>
      <c r="N699">
        <v>1522645200</v>
      </c>
      <c r="O699" s="9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 s="9">
        <f t="shared" si="62"/>
        <v>40871.25</v>
      </c>
      <c r="N700">
        <v>1323324000</v>
      </c>
      <c r="O700" s="9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 s="9">
        <f t="shared" si="62"/>
        <v>43641.208333333328</v>
      </c>
      <c r="N701">
        <v>1561525200</v>
      </c>
      <c r="O701" s="9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 s="9">
        <f t="shared" si="62"/>
        <v>40203.25</v>
      </c>
      <c r="N702">
        <v>1265695200</v>
      </c>
      <c r="O702" s="9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 s="9">
        <f t="shared" si="62"/>
        <v>40629.208333333336</v>
      </c>
      <c r="N703">
        <v>1301806800</v>
      </c>
      <c r="O703" s="9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 s="9">
        <f t="shared" si="62"/>
        <v>41477.208333333336</v>
      </c>
      <c r="N704">
        <v>1374901200</v>
      </c>
      <c r="O704" s="9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 s="9">
        <f t="shared" si="62"/>
        <v>41020.208333333336</v>
      </c>
      <c r="N705">
        <v>1336453200</v>
      </c>
      <c r="O705" s="9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 s="9">
        <f t="shared" si="62"/>
        <v>42555.208333333328</v>
      </c>
      <c r="N706">
        <v>1468904400</v>
      </c>
      <c r="O706" s="9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4">
        <f t="shared" ref="I707:I770" si="67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68">(((L707/60)/60)/24)+DATE(1970,1,1)</f>
        <v>41619.25</v>
      </c>
      <c r="N707">
        <v>1387087200</v>
      </c>
      <c r="O707" s="9">
        <f t="shared" ref="O707:O770" si="69">(((N707/60)/60)/24)+DATE(1970,1,1)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_xlfn.TEXTBEFORE(R707,"/")</f>
        <v>publishing</v>
      </c>
      <c r="T707" t="str">
        <f t="shared" ref="T707:T770" si="71">_xlfn.TEXTAFTER(R707,"/")</f>
        <v>nonfiction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 s="9">
        <f t="shared" si="68"/>
        <v>43471.25</v>
      </c>
      <c r="N708">
        <v>1547445600</v>
      </c>
      <c r="O708" s="9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 s="9">
        <f t="shared" si="68"/>
        <v>43442.25</v>
      </c>
      <c r="N709">
        <v>1547359200</v>
      </c>
      <c r="O709" s="9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 s="9">
        <f t="shared" si="68"/>
        <v>42877.208333333328</v>
      </c>
      <c r="N710">
        <v>1496293200</v>
      </c>
      <c r="O710" s="9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 s="9">
        <f t="shared" si="68"/>
        <v>41018.208333333336</v>
      </c>
      <c r="N711">
        <v>1335416400</v>
      </c>
      <c r="O711" s="9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 s="9">
        <f t="shared" si="68"/>
        <v>43295.208333333328</v>
      </c>
      <c r="N712">
        <v>1532149200</v>
      </c>
      <c r="O712" s="9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 s="9">
        <f t="shared" si="68"/>
        <v>42393.25</v>
      </c>
      <c r="N713">
        <v>1453788000</v>
      </c>
      <c r="O713" s="9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 s="9">
        <f t="shared" si="68"/>
        <v>42559.208333333328</v>
      </c>
      <c r="N714">
        <v>1471496400</v>
      </c>
      <c r="O714" s="9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 s="9">
        <f t="shared" si="68"/>
        <v>42604.208333333328</v>
      </c>
      <c r="N715">
        <v>1472878800</v>
      </c>
      <c r="O715" s="9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 s="9">
        <f t="shared" si="68"/>
        <v>41870.208333333336</v>
      </c>
      <c r="N716">
        <v>1408510800</v>
      </c>
      <c r="O716" s="9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 s="9">
        <f t="shared" si="68"/>
        <v>40397.208333333336</v>
      </c>
      <c r="N717">
        <v>1281589200</v>
      </c>
      <c r="O717" s="9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 s="9">
        <f t="shared" si="68"/>
        <v>41465.208333333336</v>
      </c>
      <c r="N718">
        <v>1375851600</v>
      </c>
      <c r="O718" s="9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 s="9">
        <f t="shared" si="68"/>
        <v>40777.208333333336</v>
      </c>
      <c r="N719">
        <v>1315803600</v>
      </c>
      <c r="O719" s="9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 s="9">
        <f t="shared" si="68"/>
        <v>41442.208333333336</v>
      </c>
      <c r="N720">
        <v>1373691600</v>
      </c>
      <c r="O720" s="9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 s="9">
        <f t="shared" si="68"/>
        <v>41058.208333333336</v>
      </c>
      <c r="N721">
        <v>1339218000</v>
      </c>
      <c r="O721" s="9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 s="9">
        <f t="shared" si="68"/>
        <v>43152.25</v>
      </c>
      <c r="N722">
        <v>1520402400</v>
      </c>
      <c r="O722" s="9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 s="9">
        <f t="shared" si="68"/>
        <v>43194.208333333328</v>
      </c>
      <c r="N723">
        <v>1523336400</v>
      </c>
      <c r="O723" s="9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 s="9">
        <f t="shared" si="68"/>
        <v>43045.25</v>
      </c>
      <c r="N724">
        <v>1512280800</v>
      </c>
      <c r="O724" s="9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 s="9">
        <f t="shared" si="68"/>
        <v>42431.25</v>
      </c>
      <c r="N725">
        <v>1458709200</v>
      </c>
      <c r="O725" s="9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 s="9">
        <f t="shared" si="68"/>
        <v>41934.208333333336</v>
      </c>
      <c r="N726">
        <v>1414126800</v>
      </c>
      <c r="O726" s="9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 s="9">
        <f t="shared" si="68"/>
        <v>41958.25</v>
      </c>
      <c r="N727">
        <v>1416204000</v>
      </c>
      <c r="O727" s="9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 s="9">
        <f t="shared" si="68"/>
        <v>40476.208333333336</v>
      </c>
      <c r="N728">
        <v>1288501200</v>
      </c>
      <c r="O728" s="9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 s="9">
        <f t="shared" si="68"/>
        <v>43485.25</v>
      </c>
      <c r="N729">
        <v>1552971600</v>
      </c>
      <c r="O729" s="9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 s="9">
        <f t="shared" si="68"/>
        <v>42515.208333333328</v>
      </c>
      <c r="N730">
        <v>1465102800</v>
      </c>
      <c r="O730" s="9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 s="9">
        <f t="shared" si="68"/>
        <v>41309.25</v>
      </c>
      <c r="N731">
        <v>1360130400</v>
      </c>
      <c r="O731" s="9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 s="9">
        <f t="shared" si="68"/>
        <v>42147.208333333328</v>
      </c>
      <c r="N732">
        <v>1432875600</v>
      </c>
      <c r="O732" s="9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 s="9">
        <f t="shared" si="68"/>
        <v>42939.208333333328</v>
      </c>
      <c r="N733">
        <v>1500872400</v>
      </c>
      <c r="O733" s="9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 s="9">
        <f t="shared" si="68"/>
        <v>42816.208333333328</v>
      </c>
      <c r="N734">
        <v>1492146000</v>
      </c>
      <c r="O734" s="9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 s="9">
        <f t="shared" si="68"/>
        <v>41844.208333333336</v>
      </c>
      <c r="N735">
        <v>1407301200</v>
      </c>
      <c r="O735" s="9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 s="9">
        <f t="shared" si="68"/>
        <v>42763.25</v>
      </c>
      <c r="N736">
        <v>1486620000</v>
      </c>
      <c r="O736" s="9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 s="9">
        <f t="shared" si="68"/>
        <v>42459.208333333328</v>
      </c>
      <c r="N737">
        <v>1459918800</v>
      </c>
      <c r="O737" s="9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 s="9">
        <f t="shared" si="68"/>
        <v>42055.25</v>
      </c>
      <c r="N738">
        <v>1424757600</v>
      </c>
      <c r="O738" s="9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 s="9">
        <f t="shared" si="68"/>
        <v>42685.25</v>
      </c>
      <c r="N739">
        <v>1479880800</v>
      </c>
      <c r="O739" s="9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 s="9">
        <f t="shared" si="68"/>
        <v>41959.25</v>
      </c>
      <c r="N740">
        <v>1418018400</v>
      </c>
      <c r="O740" s="9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 s="9">
        <f t="shared" si="68"/>
        <v>41089.208333333336</v>
      </c>
      <c r="N741">
        <v>1341032400</v>
      </c>
      <c r="O741" s="9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 s="9">
        <f t="shared" si="68"/>
        <v>42769.25</v>
      </c>
      <c r="N742">
        <v>1486360800</v>
      </c>
      <c r="O742" s="9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 s="9">
        <f t="shared" si="68"/>
        <v>40321.208333333336</v>
      </c>
      <c r="N743">
        <v>1274677200</v>
      </c>
      <c r="O743" s="9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 s="9">
        <f t="shared" si="68"/>
        <v>40197.25</v>
      </c>
      <c r="N744">
        <v>1267509600</v>
      </c>
      <c r="O744" s="9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 s="9">
        <f t="shared" si="68"/>
        <v>42298.208333333328</v>
      </c>
      <c r="N745">
        <v>1445922000</v>
      </c>
      <c r="O745" s="9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 s="9">
        <f t="shared" si="68"/>
        <v>43322.208333333328</v>
      </c>
      <c r="N746">
        <v>1534050000</v>
      </c>
      <c r="O746" s="9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 s="9">
        <f t="shared" si="68"/>
        <v>40328.208333333336</v>
      </c>
      <c r="N747">
        <v>1277528400</v>
      </c>
      <c r="O747" s="9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 s="9">
        <f t="shared" si="68"/>
        <v>40825.208333333336</v>
      </c>
      <c r="N748">
        <v>1318568400</v>
      </c>
      <c r="O748" s="9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 s="9">
        <f t="shared" si="68"/>
        <v>40423.208333333336</v>
      </c>
      <c r="N749">
        <v>1284354000</v>
      </c>
      <c r="O749" s="9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 s="9">
        <f t="shared" si="68"/>
        <v>40238.25</v>
      </c>
      <c r="N750">
        <v>1269579600</v>
      </c>
      <c r="O750" s="9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 s="9">
        <f t="shared" si="68"/>
        <v>41920.208333333336</v>
      </c>
      <c r="N751">
        <v>1413781200</v>
      </c>
      <c r="O751" s="9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 s="9">
        <f t="shared" si="68"/>
        <v>40360.208333333336</v>
      </c>
      <c r="N752">
        <v>1280120400</v>
      </c>
      <c r="O752" s="9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 s="9">
        <f t="shared" si="68"/>
        <v>42446.208333333328</v>
      </c>
      <c r="N753">
        <v>1459486800</v>
      </c>
      <c r="O753" s="9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 s="9">
        <f t="shared" si="68"/>
        <v>40395.208333333336</v>
      </c>
      <c r="N754">
        <v>1282539600</v>
      </c>
      <c r="O754" s="9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 s="9">
        <f t="shared" si="68"/>
        <v>40321.208333333336</v>
      </c>
      <c r="N755">
        <v>1275886800</v>
      </c>
      <c r="O755" s="9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 s="9">
        <f t="shared" si="68"/>
        <v>41210.208333333336</v>
      </c>
      <c r="N756">
        <v>1355983200</v>
      </c>
      <c r="O756" s="9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 s="9">
        <f t="shared" si="68"/>
        <v>43096.25</v>
      </c>
      <c r="N757">
        <v>1515391200</v>
      </c>
      <c r="O757" s="9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 s="9">
        <f t="shared" si="68"/>
        <v>42024.25</v>
      </c>
      <c r="N758">
        <v>1422252000</v>
      </c>
      <c r="O758" s="9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 s="9">
        <f t="shared" si="68"/>
        <v>40675.208333333336</v>
      </c>
      <c r="N759">
        <v>1305522000</v>
      </c>
      <c r="O759" s="9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 s="9">
        <f t="shared" si="68"/>
        <v>41936.208333333336</v>
      </c>
      <c r="N760">
        <v>1414904400</v>
      </c>
      <c r="O760" s="9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 s="9">
        <f t="shared" si="68"/>
        <v>43136.25</v>
      </c>
      <c r="N761">
        <v>1520402400</v>
      </c>
      <c r="O761" s="9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 s="9">
        <f t="shared" si="68"/>
        <v>43678.208333333328</v>
      </c>
      <c r="N762">
        <v>1567141200</v>
      </c>
      <c r="O762" s="9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 s="9">
        <f t="shared" si="68"/>
        <v>42938.208333333328</v>
      </c>
      <c r="N763">
        <v>1501131600</v>
      </c>
      <c r="O763" s="9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 s="9">
        <f t="shared" si="68"/>
        <v>41241.25</v>
      </c>
      <c r="N764">
        <v>1355032800</v>
      </c>
      <c r="O764" s="9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 s="9">
        <f t="shared" si="68"/>
        <v>41037.208333333336</v>
      </c>
      <c r="N765">
        <v>1339477200</v>
      </c>
      <c r="O765" s="9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 s="9">
        <f t="shared" si="68"/>
        <v>40676.208333333336</v>
      </c>
      <c r="N766">
        <v>1305954000</v>
      </c>
      <c r="O766" s="9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 s="9">
        <f t="shared" si="68"/>
        <v>42840.208333333328</v>
      </c>
      <c r="N767">
        <v>1494392400</v>
      </c>
      <c r="O767" s="9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 s="9">
        <f t="shared" si="68"/>
        <v>43362.208333333328</v>
      </c>
      <c r="N768">
        <v>1537419600</v>
      </c>
      <c r="O768" s="9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 s="9">
        <f t="shared" si="68"/>
        <v>42283.208333333328</v>
      </c>
      <c r="N769">
        <v>1447999200</v>
      </c>
      <c r="O769" s="9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 s="9">
        <f t="shared" si="68"/>
        <v>41619.25</v>
      </c>
      <c r="N770">
        <v>1388037600</v>
      </c>
      <c r="O770" s="9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4">
        <f t="shared" ref="I771:I834" si="73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74">(((L771/60)/60)/24)+DATE(1970,1,1)</f>
        <v>41501.208333333336</v>
      </c>
      <c r="N771">
        <v>1378789200</v>
      </c>
      <c r="O771" s="9">
        <f t="shared" ref="O771:O834" si="75">(((N771/60)/60)/24)+DATE(1970,1,1)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_xlfn.TEXTBEFORE(R771,"/")</f>
        <v>games</v>
      </c>
      <c r="T771" t="str">
        <f t="shared" ref="T771:T834" si="77">_xlfn.TEXTAFTER(R771,"/")</f>
        <v>video games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 s="9">
        <f t="shared" si="74"/>
        <v>41743.208333333336</v>
      </c>
      <c r="N772">
        <v>1398056400</v>
      </c>
      <c r="O772" s="9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 s="9">
        <f t="shared" si="74"/>
        <v>43491.25</v>
      </c>
      <c r="N773">
        <v>1550815200</v>
      </c>
      <c r="O773" s="9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 s="9">
        <f t="shared" si="74"/>
        <v>43505.25</v>
      </c>
      <c r="N774">
        <v>1550037600</v>
      </c>
      <c r="O774" s="9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 s="9">
        <f t="shared" si="74"/>
        <v>42838.208333333328</v>
      </c>
      <c r="N775">
        <v>1492923600</v>
      </c>
      <c r="O775" s="9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 s="9">
        <f t="shared" si="74"/>
        <v>42513.208333333328</v>
      </c>
      <c r="N776">
        <v>1467522000</v>
      </c>
      <c r="O776" s="9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 s="9">
        <f t="shared" si="74"/>
        <v>41949.25</v>
      </c>
      <c r="N777">
        <v>1416117600</v>
      </c>
      <c r="O777" s="9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 s="9">
        <f t="shared" si="74"/>
        <v>43650.208333333328</v>
      </c>
      <c r="N778">
        <v>1563771600</v>
      </c>
      <c r="O778" s="9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 s="9">
        <f t="shared" si="74"/>
        <v>40809.208333333336</v>
      </c>
      <c r="N779">
        <v>1319259600</v>
      </c>
      <c r="O779" s="9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 s="9">
        <f t="shared" si="74"/>
        <v>40768.208333333336</v>
      </c>
      <c r="N780">
        <v>1313643600</v>
      </c>
      <c r="O780" s="9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 s="9">
        <f t="shared" si="74"/>
        <v>42230.208333333328</v>
      </c>
      <c r="N781">
        <v>1440306000</v>
      </c>
      <c r="O781" s="9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 s="9">
        <f t="shared" si="74"/>
        <v>42573.208333333328</v>
      </c>
      <c r="N782">
        <v>1470805200</v>
      </c>
      <c r="O782" s="9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 s="9">
        <f t="shared" si="74"/>
        <v>40482.208333333336</v>
      </c>
      <c r="N783">
        <v>1292911200</v>
      </c>
      <c r="O783" s="9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 s="9">
        <f t="shared" si="74"/>
        <v>40603.25</v>
      </c>
      <c r="N784">
        <v>1301374800</v>
      </c>
      <c r="O784" s="9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 s="9">
        <f t="shared" si="74"/>
        <v>41625.25</v>
      </c>
      <c r="N785">
        <v>1387864800</v>
      </c>
      <c r="O785" s="9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 s="9">
        <f t="shared" si="74"/>
        <v>42435.25</v>
      </c>
      <c r="N786">
        <v>1458190800</v>
      </c>
      <c r="O786" s="9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 s="9">
        <f t="shared" si="74"/>
        <v>43582.208333333328</v>
      </c>
      <c r="N787">
        <v>1559278800</v>
      </c>
      <c r="O787" s="9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 s="9">
        <f t="shared" si="74"/>
        <v>43186.208333333328</v>
      </c>
      <c r="N788">
        <v>1522731600</v>
      </c>
      <c r="O788" s="9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 s="9">
        <f t="shared" si="74"/>
        <v>40684.208333333336</v>
      </c>
      <c r="N789">
        <v>1306731600</v>
      </c>
      <c r="O789" s="9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 s="9">
        <f t="shared" si="74"/>
        <v>41202.208333333336</v>
      </c>
      <c r="N790">
        <v>1352527200</v>
      </c>
      <c r="O790" s="9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 s="9">
        <f t="shared" si="74"/>
        <v>41786.208333333336</v>
      </c>
      <c r="N791">
        <v>1404363600</v>
      </c>
      <c r="O791" s="9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 s="9">
        <f t="shared" si="74"/>
        <v>40223.25</v>
      </c>
      <c r="N792">
        <v>1266645600</v>
      </c>
      <c r="O792" s="9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 s="9">
        <f t="shared" si="74"/>
        <v>42715.25</v>
      </c>
      <c r="N793">
        <v>1482818400</v>
      </c>
      <c r="O793" s="9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 s="9">
        <f t="shared" si="74"/>
        <v>41451.208333333336</v>
      </c>
      <c r="N794">
        <v>1374642000</v>
      </c>
      <c r="O794" s="9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 s="9">
        <f t="shared" si="74"/>
        <v>41450.208333333336</v>
      </c>
      <c r="N795">
        <v>1372482000</v>
      </c>
      <c r="O795" s="9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 s="9">
        <f t="shared" si="74"/>
        <v>43091.25</v>
      </c>
      <c r="N796">
        <v>1514959200</v>
      </c>
      <c r="O796" s="9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 s="9">
        <f t="shared" si="74"/>
        <v>42675.208333333328</v>
      </c>
      <c r="N797">
        <v>1478235600</v>
      </c>
      <c r="O797" s="9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 s="9">
        <f t="shared" si="74"/>
        <v>41859.208333333336</v>
      </c>
      <c r="N798">
        <v>1408078800</v>
      </c>
      <c r="O798" s="9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 s="9">
        <f t="shared" si="74"/>
        <v>43464.25</v>
      </c>
      <c r="N799">
        <v>1548136800</v>
      </c>
      <c r="O799" s="9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 s="9">
        <f t="shared" si="74"/>
        <v>41060.208333333336</v>
      </c>
      <c r="N800">
        <v>1340859600</v>
      </c>
      <c r="O800" s="9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 s="9">
        <f t="shared" si="74"/>
        <v>42399.25</v>
      </c>
      <c r="N801">
        <v>1454479200</v>
      </c>
      <c r="O801" s="9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 s="9">
        <f t="shared" si="74"/>
        <v>42167.208333333328</v>
      </c>
      <c r="N802">
        <v>1434430800</v>
      </c>
      <c r="O802" s="9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 s="9">
        <f t="shared" si="74"/>
        <v>43830.25</v>
      </c>
      <c r="N803">
        <v>1579672800</v>
      </c>
      <c r="O803" s="9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 s="9">
        <f t="shared" si="74"/>
        <v>43650.208333333328</v>
      </c>
      <c r="N804">
        <v>1562389200</v>
      </c>
      <c r="O804" s="9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 s="9">
        <f t="shared" si="74"/>
        <v>43492.25</v>
      </c>
      <c r="N805">
        <v>1551506400</v>
      </c>
      <c r="O805" s="9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 s="9">
        <f t="shared" si="74"/>
        <v>43102.25</v>
      </c>
      <c r="N806">
        <v>1516600800</v>
      </c>
      <c r="O806" s="9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 s="9">
        <f t="shared" si="74"/>
        <v>41958.25</v>
      </c>
      <c r="N807">
        <v>1420437600</v>
      </c>
      <c r="O807" s="9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 s="9">
        <f t="shared" si="74"/>
        <v>40973.25</v>
      </c>
      <c r="N808">
        <v>1332997200</v>
      </c>
      <c r="O808" s="9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 s="9">
        <f t="shared" si="74"/>
        <v>43753.208333333328</v>
      </c>
      <c r="N809">
        <v>1574920800</v>
      </c>
      <c r="O809" s="9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 s="9">
        <f t="shared" si="74"/>
        <v>42507.208333333328</v>
      </c>
      <c r="N810">
        <v>1464930000</v>
      </c>
      <c r="O810" s="9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 s="9">
        <f t="shared" si="74"/>
        <v>41135.208333333336</v>
      </c>
      <c r="N811">
        <v>1345006800</v>
      </c>
      <c r="O811" s="9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 s="9">
        <f t="shared" si="74"/>
        <v>43067.25</v>
      </c>
      <c r="N812">
        <v>1512712800</v>
      </c>
      <c r="O812" s="9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 s="9">
        <f t="shared" si="74"/>
        <v>42378.25</v>
      </c>
      <c r="N813">
        <v>1452492000</v>
      </c>
      <c r="O813" s="9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 s="9">
        <f t="shared" si="74"/>
        <v>43206.208333333328</v>
      </c>
      <c r="N814">
        <v>1524286800</v>
      </c>
      <c r="O814" s="9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 s="9">
        <f t="shared" si="74"/>
        <v>41148.208333333336</v>
      </c>
      <c r="N815">
        <v>1346907600</v>
      </c>
      <c r="O815" s="9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 s="9">
        <f t="shared" si="74"/>
        <v>42517.208333333328</v>
      </c>
      <c r="N816">
        <v>1464498000</v>
      </c>
      <c r="O816" s="9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 s="9">
        <f t="shared" si="74"/>
        <v>43068.25</v>
      </c>
      <c r="N817">
        <v>1514181600</v>
      </c>
      <c r="O817" s="9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 s="9">
        <f t="shared" si="74"/>
        <v>41680.25</v>
      </c>
      <c r="N818">
        <v>1392184800</v>
      </c>
      <c r="O818" s="9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 s="9">
        <f t="shared" si="74"/>
        <v>43589.208333333328</v>
      </c>
      <c r="N819">
        <v>1559365200</v>
      </c>
      <c r="O819" s="9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 s="9">
        <f t="shared" si="74"/>
        <v>43486.25</v>
      </c>
      <c r="N820">
        <v>1549173600</v>
      </c>
      <c r="O820" s="9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 s="9">
        <f t="shared" si="74"/>
        <v>41237.25</v>
      </c>
      <c r="N821">
        <v>1355032800</v>
      </c>
      <c r="O821" s="9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 s="9">
        <f t="shared" si="74"/>
        <v>43310.208333333328</v>
      </c>
      <c r="N822">
        <v>1533963600</v>
      </c>
      <c r="O822" s="9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 s="9">
        <f t="shared" si="74"/>
        <v>42794.25</v>
      </c>
      <c r="N823">
        <v>1489381200</v>
      </c>
      <c r="O823" s="9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 s="9">
        <f t="shared" si="74"/>
        <v>41698.25</v>
      </c>
      <c r="N824">
        <v>1395032400</v>
      </c>
      <c r="O824" s="9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 s="9">
        <f t="shared" si="74"/>
        <v>41892.208333333336</v>
      </c>
      <c r="N825">
        <v>1412485200</v>
      </c>
      <c r="O825" s="9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 s="9">
        <f t="shared" si="74"/>
        <v>40348.208333333336</v>
      </c>
      <c r="N826">
        <v>1279688400</v>
      </c>
      <c r="O826" s="9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 s="9">
        <f t="shared" si="74"/>
        <v>42941.208333333328</v>
      </c>
      <c r="N827">
        <v>1501995600</v>
      </c>
      <c r="O827" s="9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 s="9">
        <f t="shared" si="74"/>
        <v>40525.25</v>
      </c>
      <c r="N828">
        <v>1294639200</v>
      </c>
      <c r="O828" s="9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 s="9">
        <f t="shared" si="74"/>
        <v>40666.208333333336</v>
      </c>
      <c r="N829">
        <v>1305435600</v>
      </c>
      <c r="O829" s="9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 s="9">
        <f t="shared" si="74"/>
        <v>43340.208333333328</v>
      </c>
      <c r="N830">
        <v>1537592400</v>
      </c>
      <c r="O830" s="9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 s="9">
        <f t="shared" si="74"/>
        <v>42164.208333333328</v>
      </c>
      <c r="N831">
        <v>1435122000</v>
      </c>
      <c r="O831" s="9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 s="9">
        <f t="shared" si="74"/>
        <v>43103.25</v>
      </c>
      <c r="N832">
        <v>1520056800</v>
      </c>
      <c r="O832" s="9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 s="9">
        <f t="shared" si="74"/>
        <v>40994.208333333336</v>
      </c>
      <c r="N833">
        <v>1335675600</v>
      </c>
      <c r="O833" s="9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 s="9">
        <f t="shared" si="74"/>
        <v>42299.208333333328</v>
      </c>
      <c r="N834">
        <v>1448431200</v>
      </c>
      <c r="O834" s="9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4">
        <f t="shared" ref="I835:I898" si="79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80">(((L835/60)/60)/24)+DATE(1970,1,1)</f>
        <v>40588.25</v>
      </c>
      <c r="N835">
        <v>1298613600</v>
      </c>
      <c r="O835" s="9">
        <f t="shared" ref="O835:O898" si="81">(((N835/60)/60)/24)+DATE(1970,1,1)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_xlfn.TEXTBEFORE(R835,"/")</f>
        <v>publishing</v>
      </c>
      <c r="T835" t="str">
        <f t="shared" ref="T835:T898" si="83">_xlfn.TEXTAFTER(R835,"/")</f>
        <v>translations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 s="9">
        <f t="shared" si="80"/>
        <v>41448.208333333336</v>
      </c>
      <c r="N836">
        <v>1372482000</v>
      </c>
      <c r="O836" s="9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 s="9">
        <f t="shared" si="80"/>
        <v>42063.25</v>
      </c>
      <c r="N837">
        <v>1425621600</v>
      </c>
      <c r="O837" s="9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 s="9">
        <f t="shared" si="80"/>
        <v>40214.25</v>
      </c>
      <c r="N838">
        <v>1266300000</v>
      </c>
      <c r="O838" s="9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 s="9">
        <f t="shared" si="80"/>
        <v>40629.208333333336</v>
      </c>
      <c r="N839">
        <v>1305867600</v>
      </c>
      <c r="O839" s="9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 s="9">
        <f t="shared" si="80"/>
        <v>43370.208333333328</v>
      </c>
      <c r="N840">
        <v>1538802000</v>
      </c>
      <c r="O840" s="9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 s="9">
        <f t="shared" si="80"/>
        <v>41715.208333333336</v>
      </c>
      <c r="N841">
        <v>1398920400</v>
      </c>
      <c r="O841" s="9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 s="9">
        <f t="shared" si="80"/>
        <v>41836.208333333336</v>
      </c>
      <c r="N842">
        <v>1405659600</v>
      </c>
      <c r="O842" s="9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 s="9">
        <f t="shared" si="80"/>
        <v>42419.25</v>
      </c>
      <c r="N843">
        <v>1457244000</v>
      </c>
      <c r="O843" s="9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 s="9">
        <f t="shared" si="80"/>
        <v>43266.208333333328</v>
      </c>
      <c r="N844">
        <v>1529298000</v>
      </c>
      <c r="O844" s="9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 s="9">
        <f t="shared" si="80"/>
        <v>43338.208333333328</v>
      </c>
      <c r="N845">
        <v>1535778000</v>
      </c>
      <c r="O845" s="9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 s="9">
        <f t="shared" si="80"/>
        <v>40930.25</v>
      </c>
      <c r="N846">
        <v>1327471200</v>
      </c>
      <c r="O846" s="9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 s="9">
        <f t="shared" si="80"/>
        <v>43235.208333333328</v>
      </c>
      <c r="N847">
        <v>1529557200</v>
      </c>
      <c r="O847" s="9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 s="9">
        <f t="shared" si="80"/>
        <v>43302.208333333328</v>
      </c>
      <c r="N848">
        <v>1535259600</v>
      </c>
      <c r="O848" s="9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 s="9">
        <f t="shared" si="80"/>
        <v>43107.25</v>
      </c>
      <c r="N849">
        <v>1515564000</v>
      </c>
      <c r="O849" s="9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 s="9">
        <f t="shared" si="80"/>
        <v>40341.208333333336</v>
      </c>
      <c r="N850">
        <v>1277096400</v>
      </c>
      <c r="O850" s="9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 s="9">
        <f t="shared" si="80"/>
        <v>40948.25</v>
      </c>
      <c r="N851">
        <v>1329026400</v>
      </c>
      <c r="O851" s="9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 s="9">
        <f t="shared" si="80"/>
        <v>40866.25</v>
      </c>
      <c r="N852">
        <v>1322978400</v>
      </c>
      <c r="O852" s="9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 s="9">
        <f t="shared" si="80"/>
        <v>41031.208333333336</v>
      </c>
      <c r="N853">
        <v>1338786000</v>
      </c>
      <c r="O853" s="9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 s="9">
        <f t="shared" si="80"/>
        <v>40740.208333333336</v>
      </c>
      <c r="N854">
        <v>1311656400</v>
      </c>
      <c r="O854" s="9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 s="9">
        <f t="shared" si="80"/>
        <v>40714.208333333336</v>
      </c>
      <c r="N855">
        <v>1308978000</v>
      </c>
      <c r="O855" s="9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 s="9">
        <f t="shared" si="80"/>
        <v>43787.25</v>
      </c>
      <c r="N856">
        <v>1576389600</v>
      </c>
      <c r="O856" s="9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 s="9">
        <f t="shared" si="80"/>
        <v>40712.208333333336</v>
      </c>
      <c r="N857">
        <v>1311051600</v>
      </c>
      <c r="O857" s="9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 s="9">
        <f t="shared" si="80"/>
        <v>41023.208333333336</v>
      </c>
      <c r="N858">
        <v>1336712400</v>
      </c>
      <c r="O858" s="9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 s="9">
        <f t="shared" si="80"/>
        <v>40944.25</v>
      </c>
      <c r="N859">
        <v>1330408800</v>
      </c>
      <c r="O859" s="9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 s="9">
        <f t="shared" si="80"/>
        <v>43211.208333333328</v>
      </c>
      <c r="N860">
        <v>1524891600</v>
      </c>
      <c r="O860" s="9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 s="9">
        <f t="shared" si="80"/>
        <v>41334.25</v>
      </c>
      <c r="N861">
        <v>1363669200</v>
      </c>
      <c r="O861" s="9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 s="9">
        <f t="shared" si="80"/>
        <v>43515.25</v>
      </c>
      <c r="N862">
        <v>1551420000</v>
      </c>
      <c r="O862" s="9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 s="9">
        <f t="shared" si="80"/>
        <v>40258.208333333336</v>
      </c>
      <c r="N863">
        <v>1269838800</v>
      </c>
      <c r="O863" s="9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 s="9">
        <f t="shared" si="80"/>
        <v>40756.208333333336</v>
      </c>
      <c r="N864">
        <v>1312520400</v>
      </c>
      <c r="O864" s="9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 s="9">
        <f t="shared" si="80"/>
        <v>42172.208333333328</v>
      </c>
      <c r="N865">
        <v>1436504400</v>
      </c>
      <c r="O865" s="9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 s="9">
        <f t="shared" si="80"/>
        <v>42601.208333333328</v>
      </c>
      <c r="N866">
        <v>1472014800</v>
      </c>
      <c r="O866" s="9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 s="9">
        <f t="shared" si="80"/>
        <v>41897.208333333336</v>
      </c>
      <c r="N867">
        <v>1411534800</v>
      </c>
      <c r="O867" s="9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 s="9">
        <f t="shared" si="80"/>
        <v>40671.208333333336</v>
      </c>
      <c r="N868">
        <v>1304917200</v>
      </c>
      <c r="O868" s="9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 s="9">
        <f t="shared" si="80"/>
        <v>43382.208333333328</v>
      </c>
      <c r="N869">
        <v>1539579600</v>
      </c>
      <c r="O869" s="9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 s="9">
        <f t="shared" si="80"/>
        <v>41559.208333333336</v>
      </c>
      <c r="N870">
        <v>1382504400</v>
      </c>
      <c r="O870" s="9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 s="9">
        <f t="shared" si="80"/>
        <v>40350.208333333336</v>
      </c>
      <c r="N871">
        <v>1278306000</v>
      </c>
      <c r="O871" s="9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 s="9">
        <f t="shared" si="80"/>
        <v>42240.208333333328</v>
      </c>
      <c r="N872">
        <v>1442552400</v>
      </c>
      <c r="O872" s="9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 s="9">
        <f t="shared" si="80"/>
        <v>43040.208333333328</v>
      </c>
      <c r="N873">
        <v>1511071200</v>
      </c>
      <c r="O873" s="9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 s="9">
        <f t="shared" si="80"/>
        <v>43346.208333333328</v>
      </c>
      <c r="N874">
        <v>1536382800</v>
      </c>
      <c r="O874" s="9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 s="9">
        <f t="shared" si="80"/>
        <v>41647.25</v>
      </c>
      <c r="N875">
        <v>1389592800</v>
      </c>
      <c r="O875" s="9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 s="9">
        <f t="shared" si="80"/>
        <v>40291.208333333336</v>
      </c>
      <c r="N876">
        <v>1275282000</v>
      </c>
      <c r="O876" s="9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 s="9">
        <f t="shared" si="80"/>
        <v>40556.25</v>
      </c>
      <c r="N877">
        <v>1294984800</v>
      </c>
      <c r="O877" s="9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 s="9">
        <f t="shared" si="80"/>
        <v>43624.208333333328</v>
      </c>
      <c r="N878">
        <v>1562043600</v>
      </c>
      <c r="O878" s="9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 s="9">
        <f t="shared" si="80"/>
        <v>42577.208333333328</v>
      </c>
      <c r="N879">
        <v>1469595600</v>
      </c>
      <c r="O879" s="9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 s="9">
        <f t="shared" si="80"/>
        <v>43845.25</v>
      </c>
      <c r="N880">
        <v>1581141600</v>
      </c>
      <c r="O880" s="9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 s="9">
        <f t="shared" si="80"/>
        <v>42788.25</v>
      </c>
      <c r="N881">
        <v>1488520800</v>
      </c>
      <c r="O881" s="9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 s="9">
        <f t="shared" si="80"/>
        <v>43667.208333333328</v>
      </c>
      <c r="N882">
        <v>1563858000</v>
      </c>
      <c r="O882" s="9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 s="9">
        <f t="shared" si="80"/>
        <v>42194.208333333328</v>
      </c>
      <c r="N883">
        <v>1438923600</v>
      </c>
      <c r="O883" s="9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 s="9">
        <f t="shared" si="80"/>
        <v>42025.25</v>
      </c>
      <c r="N884">
        <v>1422165600</v>
      </c>
      <c r="O884" s="9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 s="9">
        <f t="shared" si="80"/>
        <v>40323.208333333336</v>
      </c>
      <c r="N885">
        <v>1277874000</v>
      </c>
      <c r="O885" s="9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 s="9">
        <f t="shared" si="80"/>
        <v>41763.208333333336</v>
      </c>
      <c r="N886">
        <v>1399352400</v>
      </c>
      <c r="O886" s="9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 s="9">
        <f t="shared" si="80"/>
        <v>40335.208333333336</v>
      </c>
      <c r="N887">
        <v>1279083600</v>
      </c>
      <c r="O887" s="9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 s="9">
        <f t="shared" si="80"/>
        <v>40416.208333333336</v>
      </c>
      <c r="N888">
        <v>1284354000</v>
      </c>
      <c r="O888" s="9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 s="9">
        <f t="shared" si="80"/>
        <v>42202.208333333328</v>
      </c>
      <c r="N889">
        <v>1441170000</v>
      </c>
      <c r="O889" s="9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 s="9">
        <f t="shared" si="80"/>
        <v>42836.208333333328</v>
      </c>
      <c r="N890">
        <v>1493528400</v>
      </c>
      <c r="O890" s="9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 s="9">
        <f t="shared" si="80"/>
        <v>41710.208333333336</v>
      </c>
      <c r="N891">
        <v>1395205200</v>
      </c>
      <c r="O891" s="9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 s="9">
        <f t="shared" si="80"/>
        <v>43640.208333333328</v>
      </c>
      <c r="N892">
        <v>1561438800</v>
      </c>
      <c r="O892" s="9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 s="9">
        <f t="shared" si="80"/>
        <v>40880.25</v>
      </c>
      <c r="N893">
        <v>1326693600</v>
      </c>
      <c r="O893" s="9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 s="9">
        <f t="shared" si="80"/>
        <v>40319.208333333336</v>
      </c>
      <c r="N894">
        <v>1277960400</v>
      </c>
      <c r="O894" s="9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 s="9">
        <f t="shared" si="80"/>
        <v>42170.208333333328</v>
      </c>
      <c r="N895">
        <v>1434690000</v>
      </c>
      <c r="O895" s="9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 s="9">
        <f t="shared" si="80"/>
        <v>41466.208333333336</v>
      </c>
      <c r="N896">
        <v>1376110800</v>
      </c>
      <c r="O896" s="9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 s="9">
        <f t="shared" si="80"/>
        <v>43134.25</v>
      </c>
      <c r="N897">
        <v>1518415200</v>
      </c>
      <c r="O897" s="9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 s="9">
        <f t="shared" si="80"/>
        <v>40738.208333333336</v>
      </c>
      <c r="N898">
        <v>1310878800</v>
      </c>
      <c r="O898" s="9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4">
        <f t="shared" ref="I899:I962" si="85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86">(((L899/60)/60)/24)+DATE(1970,1,1)</f>
        <v>43583.208333333328</v>
      </c>
      <c r="N899">
        <v>1556600400</v>
      </c>
      <c r="O899" s="9">
        <f t="shared" ref="O899:O962" si="87">(((N899/60)/60)/24)+DATE(1970,1,1)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_xlfn.TEXTBEFORE(R899,"/")</f>
        <v>theater</v>
      </c>
      <c r="T899" t="str">
        <f t="shared" ref="T899:T962" si="89">_xlfn.TEXTAFTER(R899,"/")</f>
        <v>plays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 s="9">
        <f t="shared" si="86"/>
        <v>43815.25</v>
      </c>
      <c r="N900">
        <v>1576994400</v>
      </c>
      <c r="O900" s="9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 s="9">
        <f t="shared" si="86"/>
        <v>41554.208333333336</v>
      </c>
      <c r="N901">
        <v>1382677200</v>
      </c>
      <c r="O901" s="9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 s="9">
        <f t="shared" si="86"/>
        <v>41901.208333333336</v>
      </c>
      <c r="N902">
        <v>1411189200</v>
      </c>
      <c r="O902" s="9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 s="9">
        <f t="shared" si="86"/>
        <v>43298.208333333328</v>
      </c>
      <c r="N903">
        <v>1534654800</v>
      </c>
      <c r="O903" s="9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 s="9">
        <f t="shared" si="86"/>
        <v>42399.25</v>
      </c>
      <c r="N904">
        <v>1457762400</v>
      </c>
      <c r="O904" s="9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 s="9">
        <f t="shared" si="86"/>
        <v>41034.208333333336</v>
      </c>
      <c r="N905">
        <v>1337490000</v>
      </c>
      <c r="O905" s="9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 s="9">
        <f t="shared" si="86"/>
        <v>41186.208333333336</v>
      </c>
      <c r="N906">
        <v>1349672400</v>
      </c>
      <c r="O906" s="9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 s="9">
        <f t="shared" si="86"/>
        <v>41536.208333333336</v>
      </c>
      <c r="N907">
        <v>1379826000</v>
      </c>
      <c r="O907" s="9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 s="9">
        <f t="shared" si="86"/>
        <v>42868.208333333328</v>
      </c>
      <c r="N908">
        <v>1497762000</v>
      </c>
      <c r="O908" s="9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 s="9">
        <f t="shared" si="86"/>
        <v>40660.208333333336</v>
      </c>
      <c r="N909">
        <v>1304485200</v>
      </c>
      <c r="O909" s="9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 s="9">
        <f t="shared" si="86"/>
        <v>41031.208333333336</v>
      </c>
      <c r="N910">
        <v>1336885200</v>
      </c>
      <c r="O910" s="9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 s="9">
        <f t="shared" si="86"/>
        <v>43255.208333333328</v>
      </c>
      <c r="N911">
        <v>1530421200</v>
      </c>
      <c r="O911" s="9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 s="9">
        <f t="shared" si="86"/>
        <v>42026.25</v>
      </c>
      <c r="N912">
        <v>1421992800</v>
      </c>
      <c r="O912" s="9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 s="9">
        <f t="shared" si="86"/>
        <v>43717.208333333328</v>
      </c>
      <c r="N913">
        <v>1568178000</v>
      </c>
      <c r="O913" s="9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 s="9">
        <f t="shared" si="86"/>
        <v>41157.208333333336</v>
      </c>
      <c r="N914">
        <v>1347944400</v>
      </c>
      <c r="O914" s="9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 s="9">
        <f t="shared" si="86"/>
        <v>43597.208333333328</v>
      </c>
      <c r="N915">
        <v>1558760400</v>
      </c>
      <c r="O915" s="9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 s="9">
        <f t="shared" si="86"/>
        <v>41490.208333333336</v>
      </c>
      <c r="N916">
        <v>1376629200</v>
      </c>
      <c r="O916" s="9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 s="9">
        <f t="shared" si="86"/>
        <v>42976.208333333328</v>
      </c>
      <c r="N917">
        <v>1504760400</v>
      </c>
      <c r="O917" s="9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 s="9">
        <f t="shared" si="86"/>
        <v>41991.25</v>
      </c>
      <c r="N918">
        <v>1419660000</v>
      </c>
      <c r="O918" s="9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 s="9">
        <f t="shared" si="86"/>
        <v>40722.208333333336</v>
      </c>
      <c r="N919">
        <v>1311310800</v>
      </c>
      <c r="O919" s="9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 s="9">
        <f t="shared" si="86"/>
        <v>41117.208333333336</v>
      </c>
      <c r="N920">
        <v>1344315600</v>
      </c>
      <c r="O920" s="9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 s="9">
        <f t="shared" si="86"/>
        <v>43022.208333333328</v>
      </c>
      <c r="N921">
        <v>1510725600</v>
      </c>
      <c r="O921" s="9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 s="9">
        <f t="shared" si="86"/>
        <v>43503.25</v>
      </c>
      <c r="N922">
        <v>1551247200</v>
      </c>
      <c r="O922" s="9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 s="9">
        <f t="shared" si="86"/>
        <v>40951.25</v>
      </c>
      <c r="N923">
        <v>1330236000</v>
      </c>
      <c r="O923" s="9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 s="9">
        <f t="shared" si="86"/>
        <v>43443.25</v>
      </c>
      <c r="N924">
        <v>1545112800</v>
      </c>
      <c r="O924" s="9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 s="9">
        <f t="shared" si="86"/>
        <v>40373.208333333336</v>
      </c>
      <c r="N925">
        <v>1279170000</v>
      </c>
      <c r="O925" s="9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 s="9">
        <f t="shared" si="86"/>
        <v>43769.208333333328</v>
      </c>
      <c r="N926">
        <v>1573452000</v>
      </c>
      <c r="O926" s="9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 s="9">
        <f t="shared" si="86"/>
        <v>43000.208333333328</v>
      </c>
      <c r="N927">
        <v>1507093200</v>
      </c>
      <c r="O927" s="9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 s="9">
        <f t="shared" si="86"/>
        <v>42502.208333333328</v>
      </c>
      <c r="N928">
        <v>1463374800</v>
      </c>
      <c r="O928" s="9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 s="9">
        <f t="shared" si="86"/>
        <v>41102.208333333336</v>
      </c>
      <c r="N929">
        <v>1344574800</v>
      </c>
      <c r="O929" s="9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 s="9">
        <f t="shared" si="86"/>
        <v>41637.25</v>
      </c>
      <c r="N930">
        <v>1389074400</v>
      </c>
      <c r="O930" s="9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 s="9">
        <f t="shared" si="86"/>
        <v>42858.208333333328</v>
      </c>
      <c r="N931">
        <v>1494997200</v>
      </c>
      <c r="O931" s="9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 s="9">
        <f t="shared" si="86"/>
        <v>42060.25</v>
      </c>
      <c r="N932">
        <v>1425448800</v>
      </c>
      <c r="O932" s="9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 s="9">
        <f t="shared" si="86"/>
        <v>41818.208333333336</v>
      </c>
      <c r="N933">
        <v>1404104400</v>
      </c>
      <c r="O933" s="9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 s="9">
        <f t="shared" si="86"/>
        <v>41709.208333333336</v>
      </c>
      <c r="N934">
        <v>1394773200</v>
      </c>
      <c r="O934" s="9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 s="9">
        <f t="shared" si="86"/>
        <v>41372.208333333336</v>
      </c>
      <c r="N935">
        <v>1366520400</v>
      </c>
      <c r="O935" s="9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 s="9">
        <f t="shared" si="86"/>
        <v>42422.25</v>
      </c>
      <c r="N936">
        <v>1456639200</v>
      </c>
      <c r="O936" s="9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 s="9">
        <f t="shared" si="86"/>
        <v>42209.208333333328</v>
      </c>
      <c r="N937">
        <v>1438318800</v>
      </c>
      <c r="O937" s="9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 s="9">
        <f t="shared" si="86"/>
        <v>43668.208333333328</v>
      </c>
      <c r="N938">
        <v>1564030800</v>
      </c>
      <c r="O938" s="9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 s="9">
        <f t="shared" si="86"/>
        <v>42334.25</v>
      </c>
      <c r="N939">
        <v>1449295200</v>
      </c>
      <c r="O939" s="9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 s="9">
        <f t="shared" si="86"/>
        <v>43263.208333333328</v>
      </c>
      <c r="N940">
        <v>1531890000</v>
      </c>
      <c r="O940" s="9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 s="9">
        <f t="shared" si="86"/>
        <v>40670.208333333336</v>
      </c>
      <c r="N941">
        <v>1306213200</v>
      </c>
      <c r="O941" s="9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 s="9">
        <f t="shared" si="86"/>
        <v>41244.25</v>
      </c>
      <c r="N942">
        <v>1356242400</v>
      </c>
      <c r="O942" s="9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 s="9">
        <f t="shared" si="86"/>
        <v>40552.25</v>
      </c>
      <c r="N943">
        <v>1297576800</v>
      </c>
      <c r="O943" s="9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 s="9">
        <f t="shared" si="86"/>
        <v>40568.25</v>
      </c>
      <c r="N944">
        <v>1296194400</v>
      </c>
      <c r="O944" s="9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 s="9">
        <f t="shared" si="86"/>
        <v>41906.208333333336</v>
      </c>
      <c r="N945">
        <v>1414558800</v>
      </c>
      <c r="O945" s="9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 s="9">
        <f t="shared" si="86"/>
        <v>42776.25</v>
      </c>
      <c r="N946">
        <v>1488348000</v>
      </c>
      <c r="O946" s="9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 s="9">
        <f t="shared" si="86"/>
        <v>41004.208333333336</v>
      </c>
      <c r="N947">
        <v>1334898000</v>
      </c>
      <c r="O947" s="9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 s="9">
        <f t="shared" si="86"/>
        <v>40710.208333333336</v>
      </c>
      <c r="N948">
        <v>1308373200</v>
      </c>
      <c r="O948" s="9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 s="9">
        <f t="shared" si="86"/>
        <v>41908.208333333336</v>
      </c>
      <c r="N949">
        <v>1412312400</v>
      </c>
      <c r="O949" s="9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 s="9">
        <f t="shared" si="86"/>
        <v>41985.25</v>
      </c>
      <c r="N950">
        <v>1419228000</v>
      </c>
      <c r="O950" s="9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 s="9">
        <f t="shared" si="86"/>
        <v>42112.208333333328</v>
      </c>
      <c r="N951">
        <v>1430974800</v>
      </c>
      <c r="O951" s="9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 s="9">
        <f t="shared" si="86"/>
        <v>43571.208333333328</v>
      </c>
      <c r="N952">
        <v>1555822800</v>
      </c>
      <c r="O952" s="9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 s="9">
        <f t="shared" si="86"/>
        <v>42730.25</v>
      </c>
      <c r="N953">
        <v>1482818400</v>
      </c>
      <c r="O953" s="9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 s="9">
        <f t="shared" si="86"/>
        <v>42591.208333333328</v>
      </c>
      <c r="N954">
        <v>1471928400</v>
      </c>
      <c r="O954" s="9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 s="9">
        <f t="shared" si="86"/>
        <v>42358.25</v>
      </c>
      <c r="N955">
        <v>1453701600</v>
      </c>
      <c r="O955" s="9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 s="9">
        <f t="shared" si="86"/>
        <v>41174.208333333336</v>
      </c>
      <c r="N956">
        <v>1350363600</v>
      </c>
      <c r="O956" s="9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 s="9">
        <f t="shared" si="86"/>
        <v>41238.25</v>
      </c>
      <c r="N957">
        <v>1353996000</v>
      </c>
      <c r="O957" s="9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 s="9">
        <f t="shared" si="86"/>
        <v>42360.25</v>
      </c>
      <c r="N958">
        <v>1451109600</v>
      </c>
      <c r="O958" s="9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 s="9">
        <f t="shared" si="86"/>
        <v>40955.25</v>
      </c>
      <c r="N959">
        <v>1329631200</v>
      </c>
      <c r="O959" s="9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 s="9">
        <f t="shared" si="86"/>
        <v>40350.208333333336</v>
      </c>
      <c r="N960">
        <v>1278997200</v>
      </c>
      <c r="O960" s="9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 s="9">
        <f t="shared" si="86"/>
        <v>40357.208333333336</v>
      </c>
      <c r="N961">
        <v>1280120400</v>
      </c>
      <c r="O961" s="9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 s="9">
        <f t="shared" si="86"/>
        <v>42408.25</v>
      </c>
      <c r="N962">
        <v>1458104400</v>
      </c>
      <c r="O962" s="9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4">
        <f t="shared" ref="I963:I1001" si="9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92">(((L963/60)/60)/24)+DATE(1970,1,1)</f>
        <v>40591.25</v>
      </c>
      <c r="N963">
        <v>1298268000</v>
      </c>
      <c r="O963" s="9">
        <f t="shared" ref="O963:O1001" si="93">(((N963/60)/60)/24)+DATE(1970,1,1)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_xlfn.TEXTBEFORE(R963,"/")</f>
        <v>publishing</v>
      </c>
      <c r="T963" t="str">
        <f t="shared" ref="T963:T1001" si="95">_xlfn.TEXTAFTER(R963,"/")</f>
        <v>translations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 s="9">
        <f t="shared" si="92"/>
        <v>41592.25</v>
      </c>
      <c r="N964">
        <v>1386223200</v>
      </c>
      <c r="O964" s="9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 s="9">
        <f t="shared" si="92"/>
        <v>40607.25</v>
      </c>
      <c r="N965">
        <v>1299823200</v>
      </c>
      <c r="O965" s="9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 s="9">
        <f t="shared" si="92"/>
        <v>42135.208333333328</v>
      </c>
      <c r="N966">
        <v>1431752400</v>
      </c>
      <c r="O966" s="9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 s="9">
        <f t="shared" si="92"/>
        <v>40203.25</v>
      </c>
      <c r="N967">
        <v>1267855200</v>
      </c>
      <c r="O967" s="9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 s="9">
        <f t="shared" si="92"/>
        <v>42901.208333333328</v>
      </c>
      <c r="N968">
        <v>1497675600</v>
      </c>
      <c r="O968" s="9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 s="9">
        <f t="shared" si="92"/>
        <v>41005.208333333336</v>
      </c>
      <c r="N969">
        <v>1336885200</v>
      </c>
      <c r="O969" s="9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 s="9">
        <f t="shared" si="92"/>
        <v>40544.25</v>
      </c>
      <c r="N970">
        <v>1295157600</v>
      </c>
      <c r="O970" s="9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 s="9">
        <f t="shared" si="92"/>
        <v>43821.25</v>
      </c>
      <c r="N971">
        <v>1577599200</v>
      </c>
      <c r="O971" s="9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 s="9">
        <f t="shared" si="92"/>
        <v>40672.208333333336</v>
      </c>
      <c r="N972">
        <v>1305003600</v>
      </c>
      <c r="O972" s="9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 s="9">
        <f t="shared" si="92"/>
        <v>41555.208333333336</v>
      </c>
      <c r="N973">
        <v>1381726800</v>
      </c>
      <c r="O973" s="9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 s="9">
        <f t="shared" si="92"/>
        <v>41792.208333333336</v>
      </c>
      <c r="N974">
        <v>1402462800</v>
      </c>
      <c r="O974" s="9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 s="9">
        <f t="shared" si="92"/>
        <v>40522.25</v>
      </c>
      <c r="N975">
        <v>1292133600</v>
      </c>
      <c r="O975" s="9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 s="9">
        <f t="shared" si="92"/>
        <v>41412.208333333336</v>
      </c>
      <c r="N976">
        <v>1368939600</v>
      </c>
      <c r="O976" s="9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 s="9">
        <f t="shared" si="92"/>
        <v>42337.25</v>
      </c>
      <c r="N977">
        <v>1452146400</v>
      </c>
      <c r="O977" s="9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 s="9">
        <f t="shared" si="92"/>
        <v>40571.25</v>
      </c>
      <c r="N978">
        <v>1296712800</v>
      </c>
      <c r="O978" s="9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 s="9">
        <f t="shared" si="92"/>
        <v>43138.25</v>
      </c>
      <c r="N979">
        <v>1520748000</v>
      </c>
      <c r="O979" s="9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 s="9">
        <f t="shared" si="92"/>
        <v>42686.25</v>
      </c>
      <c r="N980">
        <v>1480831200</v>
      </c>
      <c r="O980" s="9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 s="9">
        <f t="shared" si="92"/>
        <v>42078.208333333328</v>
      </c>
      <c r="N981">
        <v>1426914000</v>
      </c>
      <c r="O981" s="9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 s="9">
        <f t="shared" si="92"/>
        <v>42307.208333333328</v>
      </c>
      <c r="N982">
        <v>1446616800</v>
      </c>
      <c r="O982" s="9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 s="9">
        <f t="shared" si="92"/>
        <v>43094.25</v>
      </c>
      <c r="N983">
        <v>1517032800</v>
      </c>
      <c r="O983" s="9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 s="9">
        <f t="shared" si="92"/>
        <v>40743.208333333336</v>
      </c>
      <c r="N984">
        <v>1311224400</v>
      </c>
      <c r="O984" s="9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 s="9">
        <f t="shared" si="92"/>
        <v>43681.208333333328</v>
      </c>
      <c r="N985">
        <v>1566190800</v>
      </c>
      <c r="O985" s="9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 s="9">
        <f t="shared" si="92"/>
        <v>43716.208333333328</v>
      </c>
      <c r="N986">
        <v>1570165200</v>
      </c>
      <c r="O986" s="9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 s="9">
        <f t="shared" si="92"/>
        <v>41614.25</v>
      </c>
      <c r="N987">
        <v>1388556000</v>
      </c>
      <c r="O987" s="9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 s="9">
        <f t="shared" si="92"/>
        <v>40638.208333333336</v>
      </c>
      <c r="N988">
        <v>1303189200</v>
      </c>
      <c r="O988" s="9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 s="9">
        <f t="shared" si="92"/>
        <v>42852.208333333328</v>
      </c>
      <c r="N989">
        <v>1494478800</v>
      </c>
      <c r="O989" s="9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 s="9">
        <f t="shared" si="92"/>
        <v>42686.25</v>
      </c>
      <c r="N990">
        <v>1480744800</v>
      </c>
      <c r="O990" s="9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 s="9">
        <f t="shared" si="92"/>
        <v>43571.208333333328</v>
      </c>
      <c r="N991">
        <v>1555822800</v>
      </c>
      <c r="O991" s="9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 s="9">
        <f t="shared" si="92"/>
        <v>42432.25</v>
      </c>
      <c r="N992">
        <v>1458882000</v>
      </c>
      <c r="O992" s="9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 s="9">
        <f t="shared" si="92"/>
        <v>41907.208333333336</v>
      </c>
      <c r="N993">
        <v>1411966800</v>
      </c>
      <c r="O993" s="9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 s="9">
        <f t="shared" si="92"/>
        <v>43227.208333333328</v>
      </c>
      <c r="N994">
        <v>1526878800</v>
      </c>
      <c r="O994" s="9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 s="9">
        <f t="shared" si="92"/>
        <v>42362.25</v>
      </c>
      <c r="N995">
        <v>1452405600</v>
      </c>
      <c r="O995" s="9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 s="9">
        <f t="shared" si="92"/>
        <v>41929.208333333336</v>
      </c>
      <c r="N996">
        <v>1414040400</v>
      </c>
      <c r="O996" s="9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 s="9">
        <f t="shared" si="92"/>
        <v>43408.208333333328</v>
      </c>
      <c r="N997">
        <v>1543816800</v>
      </c>
      <c r="O997" s="9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 s="9">
        <f t="shared" si="92"/>
        <v>41276.25</v>
      </c>
      <c r="N998">
        <v>1359698400</v>
      </c>
      <c r="O998" s="9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 s="9">
        <f t="shared" si="92"/>
        <v>41659.25</v>
      </c>
      <c r="N999">
        <v>1390629600</v>
      </c>
      <c r="O999" s="9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 s="9">
        <f t="shared" si="92"/>
        <v>40220.25</v>
      </c>
      <c r="N1000">
        <v>1267077600</v>
      </c>
      <c r="O1000" s="9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 s="9">
        <f t="shared" si="92"/>
        <v>42550.208333333328</v>
      </c>
      <c r="N1001">
        <v>1467781200</v>
      </c>
      <c r="O1001" s="9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conditionalFormatting sqref="F2:F1001">
    <cfRule type="cellIs" dxfId="26" priority="1" operator="equal">
      <formula>200</formula>
    </cfRule>
    <cfRule type="cellIs" dxfId="25" priority="2" operator="equal">
      <formula>100</formula>
    </cfRule>
    <cfRule type="cellIs" dxfId="24" priority="3" operator="greaterThan">
      <formula>200</formula>
    </cfRule>
    <cfRule type="cellIs" dxfId="23" priority="4" operator="greaterThan">
      <formula>200</formula>
    </cfRule>
    <cfRule type="cellIs" dxfId="22" priority="5" operator="between">
      <formula>100</formula>
      <formula>199</formula>
    </cfRule>
    <cfRule type="cellIs" dxfId="21" priority="6" operator="between">
      <formula>100</formula>
      <formula>199</formula>
    </cfRule>
    <cfRule type="cellIs" dxfId="20" priority="7" operator="lessThan">
      <formula>100</formula>
    </cfRule>
  </conditionalFormatting>
  <conditionalFormatting sqref="G1:G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1">
    <cfRule type="containsText" dxfId="19" priority="8" operator="containsText" text="canceled">
      <formula>NOT(ISERROR(SEARCH("canceled",G2)))</formula>
    </cfRule>
    <cfRule type="containsText" dxfId="18" priority="10" operator="containsText" text="live">
      <formula>NOT(ISERROR(SEARCH("live",G2)))</formula>
    </cfRule>
    <cfRule type="containsText" dxfId="17" priority="11" operator="containsText" text="successful">
      <formula>NOT(ISERROR(SEARCH("successful",G2)))</formula>
    </cfRule>
    <cfRule type="containsText" dxfId="16" priority="14" operator="containsText" text="failed">
      <formula>NOT(ISERROR(SEARCH("failed",G2)))</formula>
    </cfRule>
  </conditionalFormatting>
  <conditionalFormatting sqref="H997">
    <cfRule type="containsText" dxfId="14" priority="9" operator="containsText" text="canceled">
      <formula>NOT(ISERROR(SEARCH("canceled",H997)))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5FC3750A-1A03-4F74-BF5B-B6F55C98B489}">
            <xm:f>NOT(ISERROR(SEARCH($G$3,H983)))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H983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AEFB-EDFB-422C-A1E2-A90E3A6361A0}">
  <sheetPr codeName="Sheet2"/>
  <dimension ref="A1:F14"/>
  <sheetViews>
    <sheetView zoomScale="87"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3" spans="1:6" x14ac:dyDescent="0.25">
      <c r="A3" s="7" t="s">
        <v>2045</v>
      </c>
      <c r="B3" s="7" t="s">
        <v>2035</v>
      </c>
    </row>
    <row r="4" spans="1:6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25">
      <c r="A5" s="8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2039</v>
      </c>
      <c r="E8">
        <v>4</v>
      </c>
      <c r="F8">
        <v>4</v>
      </c>
    </row>
    <row r="9" spans="1:6" x14ac:dyDescent="0.25">
      <c r="A9" s="8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DF1C-1D4B-4087-B23E-85ABCB1AE674}">
  <sheetPr codeName="Sheet3"/>
  <dimension ref="A1:F30"/>
  <sheetViews>
    <sheetView zoomScale="99" workbookViewId="0">
      <selection activeCell="B26" sqref="B26"/>
    </sheetView>
  </sheetViews>
  <sheetFormatPr defaultRowHeight="15.75" x14ac:dyDescent="0.25"/>
  <cols>
    <col min="1" max="1" width="16.875" bestFit="1" customWidth="1"/>
    <col min="2" max="2" width="15.37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2046</v>
      </c>
    </row>
    <row r="2" spans="1:6" x14ac:dyDescent="0.25">
      <c r="A2" s="7" t="s">
        <v>2031</v>
      </c>
      <c r="B2" t="s">
        <v>2046</v>
      </c>
    </row>
    <row r="4" spans="1:6" x14ac:dyDescent="0.25">
      <c r="A4" s="7" t="s">
        <v>2045</v>
      </c>
      <c r="B4" s="7" t="s">
        <v>2035</v>
      </c>
    </row>
    <row r="5" spans="1:6" x14ac:dyDescent="0.25">
      <c r="A5" s="7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25">
      <c r="A6" s="8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2056</v>
      </c>
      <c r="E7">
        <v>4</v>
      </c>
      <c r="F7">
        <v>4</v>
      </c>
    </row>
    <row r="8" spans="1:6" x14ac:dyDescent="0.25">
      <c r="A8" s="8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2057</v>
      </c>
      <c r="C10">
        <v>8</v>
      </c>
      <c r="E10">
        <v>10</v>
      </c>
      <c r="F10">
        <v>18</v>
      </c>
    </row>
    <row r="11" spans="1:6" x14ac:dyDescent="0.25">
      <c r="A11" s="8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2060</v>
      </c>
      <c r="C15">
        <v>3</v>
      </c>
      <c r="E15">
        <v>4</v>
      </c>
      <c r="F15">
        <v>7</v>
      </c>
    </row>
    <row r="16" spans="1:6" x14ac:dyDescent="0.25">
      <c r="A16" s="8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2066</v>
      </c>
      <c r="C20">
        <v>4</v>
      </c>
      <c r="E20">
        <v>4</v>
      </c>
      <c r="F20">
        <v>8</v>
      </c>
    </row>
    <row r="21" spans="1:6" x14ac:dyDescent="0.25">
      <c r="A21" s="8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2050</v>
      </c>
      <c r="C22">
        <v>9</v>
      </c>
      <c r="E22">
        <v>5</v>
      </c>
      <c r="F22">
        <v>14</v>
      </c>
    </row>
    <row r="23" spans="1:6" x14ac:dyDescent="0.25">
      <c r="A23" s="8" t="s">
        <v>2051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2052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2067</v>
      </c>
      <c r="C25">
        <v>7</v>
      </c>
      <c r="E25">
        <v>14</v>
      </c>
      <c r="F25">
        <v>21</v>
      </c>
    </row>
    <row r="26" spans="1:6" x14ac:dyDescent="0.25">
      <c r="A26" s="8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2062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AA191-A80B-4D39-BCEB-6B9C777B5AEF}">
  <sheetPr codeName="Sheet4"/>
  <dimension ref="A1:E18"/>
  <sheetViews>
    <sheetView topLeftCell="A9" workbookViewId="0">
      <selection activeCell="E18" sqref="E18"/>
    </sheetView>
  </sheetViews>
  <sheetFormatPr defaultRowHeight="15.75" x14ac:dyDescent="0.25"/>
  <cols>
    <col min="1" max="1" width="27" bestFit="1" customWidth="1"/>
    <col min="2" max="2" width="15.37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2031</v>
      </c>
      <c r="B1" t="s" vm="1">
        <v>2073</v>
      </c>
    </row>
    <row r="2" spans="1:5" x14ac:dyDescent="0.25">
      <c r="A2" s="7" t="s">
        <v>2086</v>
      </c>
      <c r="B2" t="s" vm="2">
        <v>2073</v>
      </c>
    </row>
    <row r="4" spans="1:5" x14ac:dyDescent="0.25">
      <c r="A4" s="7" t="s">
        <v>2045</v>
      </c>
      <c r="B4" s="7" t="s">
        <v>2035</v>
      </c>
    </row>
    <row r="5" spans="1:5" x14ac:dyDescent="0.25">
      <c r="A5" s="7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25">
      <c r="A6" s="8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8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8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8" t="s">
        <v>2077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8" t="s">
        <v>2078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8" t="s">
        <v>2079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8" t="s">
        <v>2080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8" t="s">
        <v>2081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8" t="s">
        <v>2082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8" t="s">
        <v>2083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8" t="s">
        <v>2084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8" t="s">
        <v>2085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8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B93B2-0642-4874-A0CE-C045D184BC49}">
  <sheetPr codeName="Sheet5"/>
  <dimension ref="A1:I13"/>
  <sheetViews>
    <sheetView topLeftCell="A6" zoomScale="77" workbookViewId="0">
      <selection activeCell="C14" sqref="C14"/>
    </sheetView>
  </sheetViews>
  <sheetFormatPr defaultRowHeight="15.75" x14ac:dyDescent="0.25"/>
  <cols>
    <col min="1" max="1" width="17.125" customWidth="1"/>
    <col min="2" max="2" width="58.875" bestFit="1" customWidth="1"/>
    <col min="3" max="3" width="17" customWidth="1"/>
    <col min="4" max="4" width="15.375" customWidth="1"/>
    <col min="5" max="5" width="12.625" bestFit="1" customWidth="1"/>
    <col min="6" max="6" width="19" bestFit="1" customWidth="1"/>
    <col min="7" max="7" width="20.125" customWidth="1"/>
    <col min="8" max="8" width="18.875" bestFit="1" customWidth="1"/>
    <col min="9" max="9" width="18.25" bestFit="1" customWidth="1"/>
  </cols>
  <sheetData>
    <row r="1" spans="1:9" x14ac:dyDescent="0.25">
      <c r="A1" s="15" t="s">
        <v>2087</v>
      </c>
      <c r="B1" s="12" t="s">
        <v>2100</v>
      </c>
      <c r="C1" s="12" t="s">
        <v>2101</v>
      </c>
      <c r="D1" s="12" t="s">
        <v>2102</v>
      </c>
      <c r="E1" s="12" t="s">
        <v>2103</v>
      </c>
      <c r="F1" s="12" t="s">
        <v>2106</v>
      </c>
      <c r="G1" s="12" t="s">
        <v>2104</v>
      </c>
      <c r="H1" s="12" t="s">
        <v>2105</v>
      </c>
      <c r="I1" s="10"/>
    </row>
    <row r="2" spans="1:9" x14ac:dyDescent="0.25">
      <c r="A2" s="16" t="s">
        <v>2088</v>
      </c>
      <c r="B2" s="11">
        <f>COUNTIFS(Crowdfunding!$G$2:$G$1001,"successful",Crowdfunding!$D$2:$D$1001,"&lt;1000")</f>
        <v>30</v>
      </c>
      <c r="C2" s="11">
        <f>COUNTIFS(Crowdfunding!$G$2:$G$1001,"failed",Crowdfunding!$D$2:$D$1001,"&lt;1000")</f>
        <v>20</v>
      </c>
      <c r="D2" s="11">
        <f>COUNTIFS(Crowdfunding!$G$2:$G$1001,"canceled",Crowdfunding!$D$2:$D$1001,"&lt;1000")</f>
        <v>1</v>
      </c>
      <c r="E2" s="11">
        <f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</row>
    <row r="3" spans="1:9" x14ac:dyDescent="0.25">
      <c r="A3" s="16" t="s">
        <v>2089</v>
      </c>
      <c r="B3" s="11">
        <f>COUNTIFS(Crowdfunding!$G$2:$G$1001,"successful",Crowdfunding!$D$2:$D$1001,"&gt;=1000",Crowdfunding!$D$2:$D$1001,"&lt;=4999")</f>
        <v>191</v>
      </c>
      <c r="C3" s="11">
        <f>COUNTIFS(Crowdfunding!$G$2:$G$1001,"failed",Crowdfunding!$D$2:$D$1001,"&gt;=1000",Crowdfunding!$D$2:$D$1001,"&lt;=4999")</f>
        <v>38</v>
      </c>
      <c r="D3" s="11">
        <f>COUNTIFS(Crowdfunding!$G$2:$G$1001,"canceled",Crowdfunding!$D$2:$D$1001,"&gt;=1000",Crowdfunding!$D$2:$D$1001,"&lt;=4999")</f>
        <v>2</v>
      </c>
      <c r="E3" s="11">
        <f t="shared" ref="E3:E13" si="0">SUM(B3:D3)</f>
        <v>231</v>
      </c>
      <c r="F3" s="17">
        <f t="shared" ref="F3:F13" si="1">B3/E3</f>
        <v>0.82683982683982682</v>
      </c>
      <c r="G3" s="17">
        <f t="shared" ref="G3:G13" si="2">C3/E3</f>
        <v>0.16450216450216451</v>
      </c>
      <c r="H3" s="17">
        <f t="shared" ref="H3:H13" si="3">D3/E3</f>
        <v>8.658008658008658E-3</v>
      </c>
    </row>
    <row r="4" spans="1:9" x14ac:dyDescent="0.25">
      <c r="A4" s="16" t="s">
        <v>2090</v>
      </c>
      <c r="B4" s="11">
        <f>COUNTIFS(Crowdfunding!$G$2:$G$1001,"successful",Crowdfunding!$D$2:$D$1001,"&gt;=5000",Crowdfunding!$D$2:$D$1001,"&lt;=9999")</f>
        <v>164</v>
      </c>
      <c r="C4" s="11">
        <f>COUNTIFS(Crowdfunding!$G$2:$G$1001,"failed",Crowdfunding!$D$2:$D$1001,"&gt;=5000",Crowdfunding!$D$2:$D$1001,"&lt;=9999")</f>
        <v>126</v>
      </c>
      <c r="D4" s="11">
        <f>COUNTIFS(Crowdfunding!$G$2:$G$1001,"canceled",Crowdfunding!$D$2:$D$1001,"&gt;=5000",Crowdfunding!$D$2:$D$1001,"&lt;=9999")</f>
        <v>25</v>
      </c>
      <c r="E4" s="11">
        <f t="shared" si="0"/>
        <v>315</v>
      </c>
      <c r="F4" s="17">
        <f t="shared" si="1"/>
        <v>0.52063492063492067</v>
      </c>
      <c r="G4" s="17">
        <f t="shared" si="2"/>
        <v>0.4</v>
      </c>
      <c r="H4" s="17">
        <f t="shared" si="3"/>
        <v>7.9365079365079361E-2</v>
      </c>
    </row>
    <row r="5" spans="1:9" x14ac:dyDescent="0.25">
      <c r="A5" s="16" t="s">
        <v>2091</v>
      </c>
      <c r="B5" s="11">
        <f>COUNTIFS(Crowdfunding!$G$2:$G$1001,"successful",Crowdfunding!$D$2:$D$1001,"&gt;=10000",Crowdfunding!$D$2:$D$1001,"&lt;=14999")</f>
        <v>4</v>
      </c>
      <c r="C5" s="11">
        <f>COUNTIFS(Crowdfunding!$G$2:$G$1001,"failed",Crowdfunding!$D$2:$D$1001,"&gt;=10000",Crowdfunding!$D$2:$D$1001,"&lt;=14999")</f>
        <v>5</v>
      </c>
      <c r="D5" s="11">
        <f>COUNTIFS(Crowdfunding!$G$2:$G$1001,"canceled",Crowdfunding!$D$2:$D$1001,"&gt;=10000",Crowdfunding!$D$2:$D$1001,"&lt;=14999")</f>
        <v>0</v>
      </c>
      <c r="E5" s="11">
        <f t="shared" si="0"/>
        <v>9</v>
      </c>
      <c r="F5" s="17">
        <f t="shared" si="1"/>
        <v>0.44444444444444442</v>
      </c>
      <c r="G5" s="17">
        <f t="shared" si="2"/>
        <v>0.55555555555555558</v>
      </c>
      <c r="H5" s="17">
        <f t="shared" si="3"/>
        <v>0</v>
      </c>
    </row>
    <row r="6" spans="1:9" x14ac:dyDescent="0.25">
      <c r="A6" s="16" t="s">
        <v>2092</v>
      </c>
      <c r="B6" s="11">
        <f>COUNTIFS(Crowdfunding!$G$2:$G$1001,"successful",Crowdfunding!$D$2:$D$1001,"&gt;=15000",Crowdfunding!$D$2:$D$1001,"&lt;=19999")</f>
        <v>10</v>
      </c>
      <c r="C6" s="11">
        <f>COUNTIFS(Crowdfunding!$G$2:$G$1001,"failed",Crowdfunding!$D$2:$D$1001,"&gt;=15000",Crowdfunding!$D$2:$D$1001,"&lt;=19999")</f>
        <v>0</v>
      </c>
      <c r="D6" s="11">
        <f>COUNTIFS(Crowdfunding!$G$2:$G$1001,"canceled",Crowdfunding!$D$2:$D$1001,"&gt;=15000",Crowdfunding!$D$2:$D$1001,"&lt;=19999")</f>
        <v>0</v>
      </c>
      <c r="E6" s="11">
        <f t="shared" si="0"/>
        <v>10</v>
      </c>
      <c r="F6" s="17">
        <f t="shared" si="1"/>
        <v>1</v>
      </c>
      <c r="G6" s="17">
        <f t="shared" si="2"/>
        <v>0</v>
      </c>
      <c r="H6" s="17">
        <f t="shared" si="3"/>
        <v>0</v>
      </c>
    </row>
    <row r="7" spans="1:9" x14ac:dyDescent="0.25">
      <c r="A7" s="16" t="s">
        <v>2093</v>
      </c>
      <c r="B7" s="11">
        <f>COUNTIFS(Crowdfunding!$G$2:$G$1001,"successful",Crowdfunding!$D$2:$D$1001,"&gt;=20000",Crowdfunding!$D$2:$D$1001,"&lt;=24999")</f>
        <v>7</v>
      </c>
      <c r="C7" s="11">
        <f>COUNTIFS(Crowdfunding!$G$2:$G$1001,"failed",Crowdfunding!$D$2:$D$1001,"&gt;=20000",Crowdfunding!$D$2:$D$1001,"&lt;=24999")</f>
        <v>0</v>
      </c>
      <c r="D7" s="11">
        <f>COUNTIFS(Crowdfunding!$G$2:$G$1001,"canceled",Crowdfunding!$D$2:$D$1001,"&gt;=20000",Crowdfunding!$D$2:$D$1001,"&lt;=24999")</f>
        <v>0</v>
      </c>
      <c r="E7" s="11">
        <f t="shared" si="0"/>
        <v>7</v>
      </c>
      <c r="F7" s="17">
        <f t="shared" si="1"/>
        <v>1</v>
      </c>
      <c r="G7" s="17">
        <f t="shared" si="2"/>
        <v>0</v>
      </c>
      <c r="H7" s="17">
        <f t="shared" si="3"/>
        <v>0</v>
      </c>
    </row>
    <row r="8" spans="1:9" x14ac:dyDescent="0.25">
      <c r="A8" s="16" t="s">
        <v>2094</v>
      </c>
      <c r="B8" s="11">
        <f>COUNTIFS(Crowdfunding!$G$2:$G$1001,"successful",Crowdfunding!$D$2:$D$1001,"&gt;=25000",Crowdfunding!$D$2:$D$1001,"&lt;=29999")</f>
        <v>11</v>
      </c>
      <c r="C8" s="11">
        <f>COUNTIFS(Crowdfunding!$G$2:$G$1001,"failed",Crowdfunding!$D$2:$D$1001,"&gt;=25000",Crowdfunding!$D$2:$D$1001,"&lt;=29999")</f>
        <v>3</v>
      </c>
      <c r="D8" s="11">
        <f>COUNTIFS(Crowdfunding!$G$2:$G$1001,"canceled",Crowdfunding!$D$2:$D$1001,"&gt;=25000",Crowdfunding!$D$2:$D$1001,"&lt;=29999")</f>
        <v>0</v>
      </c>
      <c r="E8" s="11">
        <f t="shared" si="0"/>
        <v>14</v>
      </c>
      <c r="F8" s="17">
        <f t="shared" si="1"/>
        <v>0.7857142857142857</v>
      </c>
      <c r="G8" s="17">
        <f t="shared" si="2"/>
        <v>0.21428571428571427</v>
      </c>
      <c r="H8" s="17">
        <f t="shared" si="3"/>
        <v>0</v>
      </c>
    </row>
    <row r="9" spans="1:9" x14ac:dyDescent="0.25">
      <c r="A9" s="16" t="s">
        <v>2095</v>
      </c>
      <c r="B9" s="11">
        <f>COUNTIFS(Crowdfunding!$G$2:$G$1001,"successful",Crowdfunding!$D$2:$D$1001,"&gt;=30000",Crowdfunding!$D$2:$D$1001,"&lt;=34999")</f>
        <v>7</v>
      </c>
      <c r="C9" s="11">
        <f>COUNTIFS(Crowdfunding!$G$2:$G$1001,"failed",Crowdfunding!$D$2:$D$1001,"&gt;=30000",Crowdfunding!$D$2:$D$1001,"&lt;=34999")</f>
        <v>0</v>
      </c>
      <c r="D9" s="11">
        <f>COUNTIFS(Crowdfunding!$G$2:$G$1001,"canceled",Crowdfunding!$D$2:$D$1001,"&gt;=30000",Crowdfunding!$D$2:$D$1001,"&lt;=34999")</f>
        <v>0</v>
      </c>
      <c r="E9" s="11">
        <f t="shared" si="0"/>
        <v>7</v>
      </c>
      <c r="F9" s="17">
        <f t="shared" si="1"/>
        <v>1</v>
      </c>
      <c r="G9" s="17">
        <f t="shared" si="2"/>
        <v>0</v>
      </c>
      <c r="H9" s="17">
        <f t="shared" si="3"/>
        <v>0</v>
      </c>
    </row>
    <row r="10" spans="1:9" x14ac:dyDescent="0.25">
      <c r="A10" s="16" t="s">
        <v>2096</v>
      </c>
      <c r="B10" s="11">
        <f>COUNTIFS(Crowdfunding!$G$2:$G$1001,"successful",Crowdfunding!$D$2:$D$1001,"&gt;=35000",Crowdfunding!$D$2:$D$1001,"&lt;=39999")</f>
        <v>8</v>
      </c>
      <c r="C10" s="11">
        <f>COUNTIFS(Crowdfunding!$G$2:$G$1001,"failed",Crowdfunding!$D$2:$D$1001,"&gt;=35000",Crowdfunding!$D$2:$D$1001,"&lt;=39999")</f>
        <v>3</v>
      </c>
      <c r="D10" s="11">
        <f>COUNTIFS(Crowdfunding!$G$2:$G$1001,"canceled",Crowdfunding!$D$2:$D$1001,"&gt;=35000",Crowdfunding!$D$2:$D$1001,"&lt;=39999")</f>
        <v>1</v>
      </c>
      <c r="E10" s="11">
        <f t="shared" si="0"/>
        <v>12</v>
      </c>
      <c r="F10" s="17">
        <f t="shared" si="1"/>
        <v>0.66666666666666663</v>
      </c>
      <c r="G10" s="17">
        <f t="shared" si="2"/>
        <v>0.25</v>
      </c>
      <c r="H10" s="17">
        <f t="shared" si="3"/>
        <v>8.3333333333333329E-2</v>
      </c>
    </row>
    <row r="11" spans="1:9" x14ac:dyDescent="0.25">
      <c r="A11" s="16" t="s">
        <v>2097</v>
      </c>
      <c r="B11" s="11">
        <f>COUNTIFS(Crowdfunding!$G$2:$G$1001,"successful",Crowdfunding!$D$2:$D$1001,"&gt;=40000",Crowdfunding!$D$2:$D$1001,"&lt;=44999")</f>
        <v>11</v>
      </c>
      <c r="C11" s="11">
        <f>COUNTIFS(Crowdfunding!$G$2:$G$1001,"failed",Crowdfunding!$D$2:$D$1001,"&gt;=40000",Crowdfunding!$D$2:$D$1001,"&lt;=44999")</f>
        <v>3</v>
      </c>
      <c r="D11" s="11">
        <f>COUNTIFS(Crowdfunding!$G$2:$G$1001,"canceled",Crowdfunding!$D$2:$D$1001,"&gt;=40000",Crowdfunding!$D$2:$D$1001,"&lt;=44999")</f>
        <v>0</v>
      </c>
      <c r="E11" s="11">
        <f t="shared" si="0"/>
        <v>14</v>
      </c>
      <c r="F11" s="17">
        <f t="shared" si="1"/>
        <v>0.7857142857142857</v>
      </c>
      <c r="G11" s="17">
        <f t="shared" si="2"/>
        <v>0.21428571428571427</v>
      </c>
      <c r="H11" s="17">
        <f t="shared" si="3"/>
        <v>0</v>
      </c>
    </row>
    <row r="12" spans="1:9" x14ac:dyDescent="0.25">
      <c r="A12" s="16" t="s">
        <v>2098</v>
      </c>
      <c r="B12" s="11">
        <f>COUNTIFS(Crowdfunding!$G$2:$G$1001,"successful",Crowdfunding!$D$2:$D$1001,"&gt;=45000",Crowdfunding!$D$2:$D$1001,"&lt;=49999")</f>
        <v>8</v>
      </c>
      <c r="C12" s="11">
        <f>COUNTIFS(Crowdfunding!$G$2:$G$1001,"failed",Crowdfunding!$D$2:$D$1001,"&gt;=45000",Crowdfunding!$D$2:$D$1001,"&lt;=49999")</f>
        <v>3</v>
      </c>
      <c r="D12" s="11">
        <f>COUNTIFS(Crowdfunding!$G$2:$G$1001,"canceled",Crowdfunding!$D$2:$D$1001,"&gt;=45000",Crowdfunding!$D$2:$D$1001,"&lt;=49999")</f>
        <v>0</v>
      </c>
      <c r="E12" s="11">
        <f t="shared" si="0"/>
        <v>11</v>
      </c>
      <c r="F12" s="17">
        <f t="shared" si="1"/>
        <v>0.72727272727272729</v>
      </c>
      <c r="G12" s="17">
        <f t="shared" si="2"/>
        <v>0.27272727272727271</v>
      </c>
      <c r="H12" s="17">
        <f t="shared" si="3"/>
        <v>0</v>
      </c>
    </row>
    <row r="13" spans="1:9" ht="25.5" x14ac:dyDescent="0.25">
      <c r="A13" s="16" t="s">
        <v>2099</v>
      </c>
      <c r="B13" s="11">
        <f>COUNTIFS(Crowdfunding!$G$2:$G$1001,"successful",Crowdfunding!$D$2:$D$1001,"&gt;=50000")</f>
        <v>114</v>
      </c>
      <c r="C13" s="11">
        <f>COUNTIFS(Crowdfunding!$G$2:$G$1001,"failed",Crowdfunding!$D$2:$D$1001,"&gt;=50000")</f>
        <v>163</v>
      </c>
      <c r="D13" s="11">
        <f>COUNTIFS(Crowdfunding!$G$2:$G$1001,"canceled",Crowdfunding!$D$2:$D$1001,"&gt;=50000")</f>
        <v>28</v>
      </c>
      <c r="E13" s="11">
        <f t="shared" si="0"/>
        <v>305</v>
      </c>
      <c r="F13" s="17">
        <f t="shared" si="1"/>
        <v>0.3737704918032787</v>
      </c>
      <c r="G13" s="17">
        <f t="shared" si="2"/>
        <v>0.53442622950819674</v>
      </c>
      <c r="H13" s="17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6560-CCAC-4486-B389-D51ECB4B831F}">
  <sheetPr codeName="Sheet6"/>
  <dimension ref="A1:J566"/>
  <sheetViews>
    <sheetView workbookViewId="0">
      <selection activeCell="J14" sqref="J14"/>
    </sheetView>
  </sheetViews>
  <sheetFormatPr defaultRowHeight="15.75" x14ac:dyDescent="0.25"/>
  <cols>
    <col min="1" max="1" width="10.625"/>
    <col min="2" max="2" width="13.125" bestFit="1" customWidth="1"/>
    <col min="4" max="4" width="13.125" bestFit="1" customWidth="1"/>
    <col min="6" max="6" width="10.375" customWidth="1"/>
    <col min="7" max="7" width="11.875" bestFit="1" customWidth="1"/>
    <col min="8" max="8" width="19.625" customWidth="1"/>
    <col min="9" max="9" width="21.625" customWidth="1"/>
  </cols>
  <sheetData>
    <row r="1" spans="1:10" x14ac:dyDescent="0.25">
      <c r="A1" s="1" t="s">
        <v>4</v>
      </c>
      <c r="B1" s="1" t="s">
        <v>5</v>
      </c>
      <c r="C1" s="1" t="s">
        <v>4</v>
      </c>
      <c r="D1" s="1" t="s">
        <v>5</v>
      </c>
    </row>
    <row r="2" spans="1:10" x14ac:dyDescent="0.25">
      <c r="A2" t="s">
        <v>20</v>
      </c>
      <c r="B2" s="5">
        <v>158</v>
      </c>
      <c r="C2" t="s">
        <v>14</v>
      </c>
      <c r="D2">
        <v>0</v>
      </c>
    </row>
    <row r="3" spans="1:10" x14ac:dyDescent="0.25">
      <c r="A3" t="s">
        <v>20</v>
      </c>
      <c r="B3" s="5">
        <v>1425</v>
      </c>
      <c r="C3" t="s">
        <v>14</v>
      </c>
      <c r="D3">
        <v>24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G6" s="11"/>
      <c r="H6" s="11" t="s">
        <v>2108</v>
      </c>
      <c r="I6" s="11" t="s">
        <v>2107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G7" s="12" t="s">
        <v>2109</v>
      </c>
      <c r="H7" s="13">
        <f>AVERAGE(B2:B566)</f>
        <v>851.14690265486729</v>
      </c>
      <c r="I7" s="13">
        <f>AVERAGE(D2:D365)</f>
        <v>585.61538461538464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  <c r="G8" s="12" t="s">
        <v>2110</v>
      </c>
      <c r="H8" s="13">
        <f>MEDIAN(B2:B566)</f>
        <v>201</v>
      </c>
      <c r="I8" s="13">
        <f>MEDIAN(D2:D365)</f>
        <v>114.5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  <c r="G9" s="12" t="s">
        <v>2111</v>
      </c>
      <c r="H9" s="13">
        <f>MIN(B2:B566)</f>
        <v>16</v>
      </c>
      <c r="I9" s="11">
        <f>MIN(D2:D365)</f>
        <v>0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  <c r="G10" s="12" t="s">
        <v>2112</v>
      </c>
      <c r="H10" s="13">
        <f>MAX(B2:B566)</f>
        <v>7295</v>
      </c>
      <c r="I10" s="11">
        <f>MAX(D2:D365)</f>
        <v>6080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  <c r="G11" s="12" t="s">
        <v>2113</v>
      </c>
      <c r="H11" s="14">
        <f>_xlfn.VAR.P(B2:B566)</f>
        <v>1603373.7324019109</v>
      </c>
      <c r="I11" s="13">
        <f>_xlfn.VAR.P(D2:D365)</f>
        <v>921574.68174133555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  <c r="G12" s="12" t="s">
        <v>2114</v>
      </c>
      <c r="H12" s="13">
        <f>_xlfn.STDEV.P(B2:B566)</f>
        <v>1266.2439466397898</v>
      </c>
      <c r="I12" s="13">
        <f>_xlfn.STDEV.P(D2:D365)</f>
        <v>959.98681331637863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  <c r="G15" s="19" t="s">
        <v>2116</v>
      </c>
      <c r="H15" s="18"/>
      <c r="I15" s="18"/>
      <c r="J15" s="18"/>
    </row>
    <row r="16" spans="1:10" x14ac:dyDescent="0.25">
      <c r="A16" t="s">
        <v>20</v>
      </c>
      <c r="B16">
        <v>1606</v>
      </c>
      <c r="C16" t="s">
        <v>14</v>
      </c>
      <c r="D16">
        <v>48</v>
      </c>
      <c r="G16" s="18"/>
      <c r="H16" s="18"/>
      <c r="I16" s="18"/>
      <c r="J16" s="18"/>
    </row>
    <row r="17" spans="1:8" x14ac:dyDescent="0.25">
      <c r="A17" t="s">
        <v>20</v>
      </c>
      <c r="B17">
        <v>129</v>
      </c>
      <c r="C17" t="s">
        <v>14</v>
      </c>
      <c r="D17">
        <v>1</v>
      </c>
    </row>
    <row r="18" spans="1:8" x14ac:dyDescent="0.25">
      <c r="A18" t="s">
        <v>20</v>
      </c>
      <c r="B18">
        <v>226</v>
      </c>
      <c r="C18" t="s">
        <v>14</v>
      </c>
      <c r="D18">
        <v>1467</v>
      </c>
    </row>
    <row r="19" spans="1:8" x14ac:dyDescent="0.25">
      <c r="A19" t="s">
        <v>20</v>
      </c>
      <c r="B19">
        <v>5419</v>
      </c>
      <c r="C19" t="s">
        <v>14</v>
      </c>
      <c r="D19">
        <v>75</v>
      </c>
    </row>
    <row r="20" spans="1:8" x14ac:dyDescent="0.25">
      <c r="A20" t="s">
        <v>20</v>
      </c>
      <c r="B20">
        <v>165</v>
      </c>
      <c r="C20" t="s">
        <v>14</v>
      </c>
      <c r="D20">
        <v>120</v>
      </c>
      <c r="F20" s="20" t="s">
        <v>2115</v>
      </c>
      <c r="G20" s="11">
        <f>_xlfn.SKEW.P(B2:B566)</f>
        <v>2.1704154787423571</v>
      </c>
      <c r="H20" s="11">
        <f>_xlfn.SKEW.P(D2:D365)</f>
        <v>2.6937367210730674</v>
      </c>
    </row>
    <row r="21" spans="1:8" x14ac:dyDescent="0.25">
      <c r="A21" t="s">
        <v>20</v>
      </c>
      <c r="B21">
        <v>1965</v>
      </c>
      <c r="C21" t="s">
        <v>14</v>
      </c>
      <c r="D21">
        <v>2253</v>
      </c>
    </row>
    <row r="22" spans="1:8" x14ac:dyDescent="0.25">
      <c r="A22" t="s">
        <v>20</v>
      </c>
      <c r="B22">
        <v>16</v>
      </c>
      <c r="C22" t="s">
        <v>14</v>
      </c>
      <c r="D22">
        <v>5</v>
      </c>
    </row>
    <row r="23" spans="1:8" x14ac:dyDescent="0.25">
      <c r="A23" t="s">
        <v>20</v>
      </c>
      <c r="B23">
        <v>107</v>
      </c>
      <c r="C23" t="s">
        <v>14</v>
      </c>
      <c r="D23">
        <v>38</v>
      </c>
    </row>
    <row r="24" spans="1:8" x14ac:dyDescent="0.25">
      <c r="A24" t="s">
        <v>20</v>
      </c>
      <c r="B24">
        <v>134</v>
      </c>
      <c r="C24" t="s">
        <v>14</v>
      </c>
      <c r="D24">
        <v>12</v>
      </c>
    </row>
    <row r="25" spans="1:8" x14ac:dyDescent="0.25">
      <c r="A25" t="s">
        <v>20</v>
      </c>
      <c r="B25">
        <v>198</v>
      </c>
      <c r="C25" t="s">
        <v>14</v>
      </c>
      <c r="D25">
        <v>1684</v>
      </c>
    </row>
    <row r="26" spans="1:8" x14ac:dyDescent="0.25">
      <c r="A26" t="s">
        <v>20</v>
      </c>
      <c r="B26">
        <v>111</v>
      </c>
      <c r="C26" t="s">
        <v>14</v>
      </c>
      <c r="D26">
        <v>56</v>
      </c>
    </row>
    <row r="27" spans="1:8" x14ac:dyDescent="0.25">
      <c r="A27" t="s">
        <v>20</v>
      </c>
      <c r="B27">
        <v>222</v>
      </c>
      <c r="C27" t="s">
        <v>14</v>
      </c>
      <c r="D27">
        <v>838</v>
      </c>
    </row>
    <row r="28" spans="1:8" x14ac:dyDescent="0.25">
      <c r="A28" t="s">
        <v>20</v>
      </c>
      <c r="B28">
        <v>6212</v>
      </c>
      <c r="C28" t="s">
        <v>14</v>
      </c>
      <c r="D28">
        <v>1000</v>
      </c>
    </row>
    <row r="29" spans="1:8" x14ac:dyDescent="0.25">
      <c r="A29" t="s">
        <v>20</v>
      </c>
      <c r="B29">
        <v>98</v>
      </c>
      <c r="C29" t="s">
        <v>14</v>
      </c>
      <c r="D29">
        <v>1482</v>
      </c>
    </row>
    <row r="30" spans="1:8" x14ac:dyDescent="0.25">
      <c r="A30" t="s">
        <v>20</v>
      </c>
      <c r="B30">
        <v>92</v>
      </c>
      <c r="C30" t="s">
        <v>14</v>
      </c>
      <c r="D30">
        <v>106</v>
      </c>
    </row>
    <row r="31" spans="1:8" x14ac:dyDescent="0.25">
      <c r="A31" t="s">
        <v>20</v>
      </c>
      <c r="B31">
        <v>149</v>
      </c>
      <c r="C31" t="s">
        <v>14</v>
      </c>
      <c r="D31">
        <v>679</v>
      </c>
    </row>
    <row r="32" spans="1:8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1">
    <mergeCell ref="G15:J16"/>
  </mergeCells>
  <conditionalFormatting sqref="A1:A104814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66">
    <cfRule type="containsText" dxfId="13" priority="18" operator="containsText" text="canceled">
      <formula>NOT(ISERROR(SEARCH("canceled",A2)))</formula>
    </cfRule>
    <cfRule type="containsText" dxfId="12" priority="19" operator="containsText" text="live">
      <formula>NOT(ISERROR(SEARCH("live",A2)))</formula>
    </cfRule>
    <cfRule type="containsText" dxfId="11" priority="20" operator="containsText" text="successful">
      <formula>NOT(ISERROR(SEARCH("successful",A2)))</formula>
    </cfRule>
    <cfRule type="containsText" dxfId="10" priority="22" operator="containsText" text="failed">
      <formula>NOT(ISERROR(SEARCH("failed",A2)))</formula>
    </cfRule>
  </conditionalFormatting>
  <conditionalFormatting sqref="A1048142:A104857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">
    <cfRule type="containsText" dxfId="8" priority="16" operator="containsText" text="canceled">
      <formula>NOT(ISERROR(SEARCH("canceled",B566)))</formula>
    </cfRule>
  </conditionalFormatting>
  <conditionalFormatting sqref="C1:C104794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65">
    <cfRule type="containsText" dxfId="7" priority="11" operator="containsText" text="canceled">
      <formula>NOT(ISERROR(SEARCH("canceled",C2)))</formula>
    </cfRule>
    <cfRule type="containsText" dxfId="6" priority="12" operator="containsText" text="live">
      <formula>NOT(ISERROR(SEARCH("live",C2)))</formula>
    </cfRule>
    <cfRule type="containsText" dxfId="5" priority="13" operator="containsText" text="successful">
      <formula>NOT(ISERROR(SEARCH("successful",C2)))</formula>
    </cfRule>
    <cfRule type="containsText" dxfId="4" priority="14" operator="containsText" text="failed">
      <formula>NOT(ISERROR(SEARCH("failed",C2)))</formula>
    </cfRule>
  </conditionalFormatting>
  <conditionalFormatting sqref="H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I6">
    <cfRule type="containsText" dxfId="3" priority="1" operator="containsText" text="canceled">
      <formula>NOT(ISERROR(SEARCH("canceled",H6)))</formula>
    </cfRule>
    <cfRule type="containsText" dxfId="2" priority="2" operator="containsText" text="live">
      <formula>NOT(ISERROR(SEARCH("live",H6)))</formula>
    </cfRule>
    <cfRule type="containsText" dxfId="1" priority="3" operator="containsText" text="successful">
      <formula>NOT(ISERROR(SEARCH("successful",H6)))</formula>
    </cfRule>
    <cfRule type="containsText" dxfId="0" priority="4" operator="containsText" text="failed">
      <formula>NOT(ISERROR(SEARCH("failed",H6)))</formula>
    </cfRule>
  </conditionalFormatting>
  <conditionalFormatting sqref="I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CC3A829C-251F-4A15-9797-ECC26A42ED92}">
            <xm:f>NOT(ISERROR(SEARCH($G$3,B559)))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B559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Parshant Mahajan</cp:lastModifiedBy>
  <dcterms:created xsi:type="dcterms:W3CDTF">2021-09-29T18:52:28Z</dcterms:created>
  <dcterms:modified xsi:type="dcterms:W3CDTF">2023-05-03T19:33:53Z</dcterms:modified>
</cp:coreProperties>
</file>