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F61A73F-AEEC-4ECE-B6A2-19127DF8E0FD}" xr6:coauthVersionLast="47" xr6:coauthVersionMax="47" xr10:uidLastSave="{00000000-0000-0000-0000-000000000000}"/>
  <bookViews>
    <workbookView xWindow="-108" yWindow="-108" windowWidth="23256" windowHeight="12576" tabRatio="753" xr2:uid="{D44A3A84-E9F6-44A3-9024-72D3CF0C1362}"/>
  </bookViews>
  <sheets>
    <sheet name="Dashboard" sheetId="1" r:id="rId1"/>
    <sheet name="Customers" sheetId="2" r:id="rId2"/>
    <sheet name="Vendors" sheetId="3" r:id="rId3"/>
    <sheet name="Products" sheetId="4" r:id="rId4"/>
    <sheet name="New Entry" sheetId="5" r:id="rId5"/>
    <sheet name="Purchase" sheetId="6" r:id="rId6"/>
    <sheet name="Sales" sheetId="7" r:id="rId7"/>
    <sheet name="Inventory" sheetId="8" r:id="rId8"/>
    <sheet name="Pivots" sheetId="9" r:id="rId9"/>
  </sheets>
  <definedNames>
    <definedName name="Cust_ID">Customersdata[Cust_ID]</definedName>
    <definedName name="HSN">Productsdata[HSN Code]</definedName>
  </definedNames>
  <calcPr calcId="191029"/>
  <pivotCaches>
    <pivotCache cacheId="0" r:id="rId10"/>
    <pivotCache cacheId="1" r:id="rId11"/>
    <pivotCache cacheId="2" r:id="rId12"/>
    <pivotCache cacheId="15" r:id="rId13"/>
    <pivotCache cacheId="9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9" l="1"/>
  <c r="C20" i="9" s="1"/>
  <c r="C8" i="9"/>
  <c r="H10" i="8"/>
  <c r="H11" i="8"/>
  <c r="J11" i="8" s="1"/>
  <c r="H12" i="8"/>
  <c r="I12" i="8" s="1"/>
  <c r="H13" i="8"/>
  <c r="J13" i="8" s="1"/>
  <c r="H14" i="8"/>
  <c r="J14" i="8" s="1"/>
  <c r="H15" i="8"/>
  <c r="J15" i="8" s="1"/>
  <c r="H16" i="8"/>
  <c r="I16" i="8" s="1"/>
  <c r="K16" i="8" s="1"/>
  <c r="H17" i="8"/>
  <c r="I17" i="8" s="1"/>
  <c r="H18" i="8"/>
  <c r="I18" i="8" s="1"/>
  <c r="K18" i="8" s="1"/>
  <c r="H19" i="8"/>
  <c r="H20" i="8"/>
  <c r="H21" i="8"/>
  <c r="J21" i="8" s="1"/>
  <c r="H22" i="8"/>
  <c r="H23" i="8"/>
  <c r="H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9" i="8"/>
  <c r="I19" i="8"/>
  <c r="K19" i="8" s="1"/>
  <c r="I20" i="8"/>
  <c r="K20" i="8" s="1"/>
  <c r="I23" i="8"/>
  <c r="K23" i="8" s="1"/>
  <c r="I16" i="7"/>
  <c r="I17" i="7"/>
  <c r="I18" i="7"/>
  <c r="I19" i="7"/>
  <c r="I20" i="7"/>
  <c r="I21" i="7"/>
  <c r="I22" i="7"/>
  <c r="J12" i="8"/>
  <c r="J16" i="8"/>
  <c r="J18" i="8"/>
  <c r="J19" i="8"/>
  <c r="J20" i="8"/>
  <c r="J22" i="8"/>
  <c r="J23" i="8"/>
  <c r="I22" i="8"/>
  <c r="K22" i="8" s="1"/>
  <c r="C11" i="9"/>
  <c r="C5" i="9"/>
  <c r="C2" i="9"/>
  <c r="I9" i="7" l="1"/>
  <c r="I15" i="8"/>
  <c r="K15" i="8" s="1"/>
  <c r="I11" i="8"/>
  <c r="I14" i="8"/>
  <c r="I10" i="8"/>
  <c r="K10" i="8" s="1"/>
  <c r="I13" i="8"/>
  <c r="I9" i="8"/>
  <c r="K9" i="8"/>
  <c r="J10" i="8"/>
  <c r="J9" i="8"/>
  <c r="K17" i="8"/>
  <c r="I21" i="8"/>
  <c r="K21" i="8" s="1"/>
  <c r="J17" i="8"/>
  <c r="I10" i="7"/>
  <c r="K11" i="8"/>
  <c r="K12" i="8"/>
  <c r="K13" i="8"/>
  <c r="K14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9" i="8"/>
  <c r="F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I14" i="7" l="1"/>
  <c r="I13" i="7"/>
  <c r="I12" i="7"/>
  <c r="I15" i="7"/>
  <c r="I11" i="7"/>
</calcChain>
</file>

<file path=xl/sharedStrings.xml><?xml version="1.0" encoding="utf-8"?>
<sst xmlns="http://schemas.openxmlformats.org/spreadsheetml/2006/main" count="193" uniqueCount="93">
  <si>
    <t>Cust_ID</t>
  </si>
  <si>
    <t>Name</t>
  </si>
  <si>
    <t>Email</t>
  </si>
  <si>
    <t>Address</t>
  </si>
  <si>
    <t>Ram sales</t>
  </si>
  <si>
    <t>Ram@gmail.com</t>
  </si>
  <si>
    <t>Delhi, India</t>
  </si>
  <si>
    <t>Atul Ltd.</t>
  </si>
  <si>
    <t>Atu@gmail.com</t>
  </si>
  <si>
    <t>121102, Palwal, HR</t>
  </si>
  <si>
    <t>MK Tech.</t>
  </si>
  <si>
    <t>MK @gmail.com</t>
  </si>
  <si>
    <t>Faridabad, 121101</t>
  </si>
  <si>
    <t>99store</t>
  </si>
  <si>
    <t>99s@gmail.com</t>
  </si>
  <si>
    <t>Agra, UP</t>
  </si>
  <si>
    <t>Rajesh Kumar</t>
  </si>
  <si>
    <t>Raj@gmail.com</t>
  </si>
  <si>
    <t>New Delhi, 110011</t>
  </si>
  <si>
    <t xml:space="preserve">Amit </t>
  </si>
  <si>
    <t>Ami@gmail.com</t>
  </si>
  <si>
    <t>Gurgaon, Sec-15</t>
  </si>
  <si>
    <t>Jain Tel.</t>
  </si>
  <si>
    <t>Jai@gmail.com</t>
  </si>
  <si>
    <t>Janpath, New Delhi</t>
  </si>
  <si>
    <t>HSN Code</t>
  </si>
  <si>
    <t>Product Name</t>
  </si>
  <si>
    <t>Vendor Name</t>
  </si>
  <si>
    <t>Phone</t>
  </si>
  <si>
    <t>N1001</t>
  </si>
  <si>
    <t>Smart Watch</t>
  </si>
  <si>
    <t>Tech99</t>
  </si>
  <si>
    <t>9812xxxxxx</t>
  </si>
  <si>
    <t>N1002</t>
  </si>
  <si>
    <t>Laptop HP xyz i5</t>
  </si>
  <si>
    <t>Faridabad, 121102</t>
  </si>
  <si>
    <t>N1003</t>
  </si>
  <si>
    <t>Wireless Printer</t>
  </si>
  <si>
    <t>Faridabad, 121103</t>
  </si>
  <si>
    <t>N1004</t>
  </si>
  <si>
    <t>Desktop</t>
  </si>
  <si>
    <t>GG Traders</t>
  </si>
  <si>
    <t>9813xxxxxx</t>
  </si>
  <si>
    <t>N1005</t>
  </si>
  <si>
    <t>Mouse</t>
  </si>
  <si>
    <t>Gurgaon, Sec-16</t>
  </si>
  <si>
    <t>N1006</t>
  </si>
  <si>
    <t>Rgb Keyboard</t>
  </si>
  <si>
    <t>Gurgaon, Sec-17</t>
  </si>
  <si>
    <t>N1007</t>
  </si>
  <si>
    <t>Camera</t>
  </si>
  <si>
    <t>Gurgaon, Sec-18</t>
  </si>
  <si>
    <t>N1008</t>
  </si>
  <si>
    <t>Headphones</t>
  </si>
  <si>
    <t>Compac</t>
  </si>
  <si>
    <t>9814xxxxxx</t>
  </si>
  <si>
    <t>New Delhi, 110012</t>
  </si>
  <si>
    <t>N1009</t>
  </si>
  <si>
    <t>Speakers</t>
  </si>
  <si>
    <t>New Delhi, 110013</t>
  </si>
  <si>
    <t>N1010</t>
  </si>
  <si>
    <t>Tablets</t>
  </si>
  <si>
    <t>New Delhi, 110014</t>
  </si>
  <si>
    <t>Cost</t>
  </si>
  <si>
    <t>Selling Price</t>
  </si>
  <si>
    <t>Purchase entry</t>
  </si>
  <si>
    <t>Sales entry</t>
  </si>
  <si>
    <t>Vendor</t>
  </si>
  <si>
    <t>Date</t>
  </si>
  <si>
    <t>Units</t>
  </si>
  <si>
    <t>Amount</t>
  </si>
  <si>
    <t>Cust_Name</t>
  </si>
  <si>
    <t>Stock(Units)</t>
  </si>
  <si>
    <t>Price</t>
  </si>
  <si>
    <t>P Units</t>
  </si>
  <si>
    <t>S Units</t>
  </si>
  <si>
    <t>Stock</t>
  </si>
  <si>
    <t>Stock Amt.</t>
  </si>
  <si>
    <t>notifications</t>
  </si>
  <si>
    <t>Row Labels</t>
  </si>
  <si>
    <t>Grand Total</t>
  </si>
  <si>
    <t>Count of Name</t>
  </si>
  <si>
    <t>customers</t>
  </si>
  <si>
    <t>Count of Product Name</t>
  </si>
  <si>
    <t>products</t>
  </si>
  <si>
    <t>Sum of Amount</t>
  </si>
  <si>
    <t>Purchase amt</t>
  </si>
  <si>
    <t>Sale amt</t>
  </si>
  <si>
    <t>Sum of Stock Amt.</t>
  </si>
  <si>
    <t>Stock amt</t>
  </si>
  <si>
    <t>Profit/Loss</t>
  </si>
  <si>
    <t>Sum of S Units</t>
  </si>
  <si>
    <t>Sum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</si>
</sst>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3" fillId="4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0" fontId="0" fillId="4" borderId="0" xfId="0" applyNumberFormat="1" applyFill="1"/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28 Feb.xlsx]Pivots!PivotTable9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Pivots!$F$2:$F$7</c:f>
              <c:strCache>
                <c:ptCount val="5"/>
                <c:pt idx="0">
                  <c:v>Desktop</c:v>
                </c:pt>
                <c:pt idx="1">
                  <c:v>Laptop HP xyz i5</c:v>
                </c:pt>
                <c:pt idx="2">
                  <c:v>Mouse</c:v>
                </c:pt>
                <c:pt idx="3">
                  <c:v>Rgb Keyboard</c:v>
                </c:pt>
                <c:pt idx="4">
                  <c:v>Smart Watch</c:v>
                </c:pt>
              </c:strCache>
            </c:strRef>
          </c:cat>
          <c:val>
            <c:numRef>
              <c:f>Pivots!$G$2:$G$7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98</c:v>
                </c:pt>
                <c:pt idx="3">
                  <c:v>61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C-4AE7-BEA7-0356BCB9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4667599"/>
        <c:axId val="924662319"/>
      </c:barChart>
      <c:catAx>
        <c:axId val="92466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2319"/>
        <c:crosses val="autoZero"/>
        <c:auto val="1"/>
        <c:lblAlgn val="ctr"/>
        <c:lblOffset val="100"/>
        <c:noMultiLvlLbl val="0"/>
      </c:catAx>
      <c:valAx>
        <c:axId val="92466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28 Feb.xlsx]Pivots!PivotTable10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Pivots!$F$11:$F$16</c:f>
              <c:strCache>
                <c:ptCount val="5"/>
                <c:pt idx="0">
                  <c:v>99store</c:v>
                </c:pt>
                <c:pt idx="1">
                  <c:v>Atul Ltd.</c:v>
                </c:pt>
                <c:pt idx="2">
                  <c:v>Jain Tel.</c:v>
                </c:pt>
                <c:pt idx="3">
                  <c:v>MK Tech.</c:v>
                </c:pt>
                <c:pt idx="4">
                  <c:v>Ram sales</c:v>
                </c:pt>
              </c:strCache>
            </c:strRef>
          </c:cat>
          <c:val>
            <c:numRef>
              <c:f>Pivots!$G$11:$G$16</c:f>
              <c:numCache>
                <c:formatCode>General</c:formatCode>
                <c:ptCount val="5"/>
                <c:pt idx="0">
                  <c:v>1260000</c:v>
                </c:pt>
                <c:pt idx="1">
                  <c:v>2070000</c:v>
                </c:pt>
                <c:pt idx="2">
                  <c:v>3120000</c:v>
                </c:pt>
                <c:pt idx="3">
                  <c:v>276000</c:v>
                </c:pt>
                <c:pt idx="4">
                  <c:v>58800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A-44ED-A36B-D6C20F4D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4036799"/>
        <c:axId val="934047839"/>
      </c:barChart>
      <c:catAx>
        <c:axId val="93403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47839"/>
        <c:crosses val="autoZero"/>
        <c:auto val="1"/>
        <c:lblAlgn val="ctr"/>
        <c:lblOffset val="100"/>
        <c:noMultiLvlLbl val="0"/>
      </c:catAx>
      <c:valAx>
        <c:axId val="93404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28 Feb.xlsx]Pivots!PivotTable6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Pivots!$A$24:$A$34</c:f>
              <c:strCache>
                <c:ptCount val="10"/>
                <c:pt idx="0">
                  <c:v>Camera</c:v>
                </c:pt>
                <c:pt idx="1">
                  <c:v>Desktop</c:v>
                </c:pt>
                <c:pt idx="2">
                  <c:v>Headphones</c:v>
                </c:pt>
                <c:pt idx="3">
                  <c:v>Laptop HP xyz i5</c:v>
                </c:pt>
                <c:pt idx="4">
                  <c:v>Mouse</c:v>
                </c:pt>
                <c:pt idx="5">
                  <c:v>Rgb Keyboard</c:v>
                </c:pt>
                <c:pt idx="6">
                  <c:v>Smart Watch</c:v>
                </c:pt>
                <c:pt idx="7">
                  <c:v>Speakers</c:v>
                </c:pt>
                <c:pt idx="8">
                  <c:v>Tablets</c:v>
                </c:pt>
                <c:pt idx="9">
                  <c:v>Wireless Printer</c:v>
                </c:pt>
              </c:strCache>
            </c:strRef>
          </c:cat>
          <c:val>
            <c:numRef>
              <c:f>Pivots!$B$24:$B$34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100</c:v>
                </c:pt>
                <c:pt idx="3">
                  <c:v>1</c:v>
                </c:pt>
                <c:pt idx="4">
                  <c:v>2</c:v>
                </c:pt>
                <c:pt idx="5">
                  <c:v>39</c:v>
                </c:pt>
                <c:pt idx="6">
                  <c:v>4</c:v>
                </c:pt>
                <c:pt idx="7">
                  <c:v>100</c:v>
                </c:pt>
                <c:pt idx="8">
                  <c:v>100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4F1-AF2B-A7A946EA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4037279"/>
        <c:axId val="924663279"/>
      </c:barChart>
      <c:catAx>
        <c:axId val="934037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3279"/>
        <c:crosses val="autoZero"/>
        <c:auto val="1"/>
        <c:lblAlgn val="ctr"/>
        <c:lblOffset val="100"/>
        <c:noMultiLvlLbl val="0"/>
      </c:catAx>
      <c:valAx>
        <c:axId val="924663279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4037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28 Feb.xlsx]Pivots!PivotTable8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Vendor-wise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Pivots!$J$1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12-433E-871F-D1AA2E409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2-433E-871F-D1AA2E409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12-433E-871F-D1AA2E4090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Pivots!$I$2:$I$5</c:f>
              <c:strCache>
                <c:ptCount val="3"/>
                <c:pt idx="0">
                  <c:v>Compac</c:v>
                </c:pt>
                <c:pt idx="1">
                  <c:v>GG Traders</c:v>
                </c:pt>
                <c:pt idx="2">
                  <c:v>Tech99</c:v>
                </c:pt>
              </c:strCache>
            </c:strRef>
          </c:cat>
          <c:val>
            <c:numRef>
              <c:f>Pivots!$J$2:$J$5</c:f>
              <c:numCache>
                <c:formatCode>General</c:formatCode>
                <c:ptCount val="3"/>
                <c:pt idx="0">
                  <c:v>2496900</c:v>
                </c:pt>
                <c:pt idx="1">
                  <c:v>3704000</c:v>
                </c:pt>
                <c:pt idx="2">
                  <c:v>2053000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2-433E-871F-D1AA2E4090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Products!A1"/><Relationship Id="rId13" Type="http://schemas.openxmlformats.org/officeDocument/2006/relationships/image" Target="../media/image5.png"/><Relationship Id="rId18" Type="http://schemas.openxmlformats.org/officeDocument/2006/relationships/image" Target="../media/image10.svg"/><Relationship Id="rId26" Type="http://schemas.openxmlformats.org/officeDocument/2006/relationships/image" Target="../media/image18.svg"/><Relationship Id="rId3" Type="http://schemas.openxmlformats.org/officeDocument/2006/relationships/hyperlink" Target="#Dashboard!A1"/><Relationship Id="rId21" Type="http://schemas.openxmlformats.org/officeDocument/2006/relationships/image" Target="../media/image13.png"/><Relationship Id="rId7" Type="http://schemas.openxmlformats.org/officeDocument/2006/relationships/hyperlink" Target="#Vendors!A1"/><Relationship Id="rId12" Type="http://schemas.openxmlformats.org/officeDocument/2006/relationships/hyperlink" Target="#Inventory!A1"/><Relationship Id="rId17" Type="http://schemas.openxmlformats.org/officeDocument/2006/relationships/image" Target="../media/image9.png"/><Relationship Id="rId25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29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hyperlink" Target="#Customers!A1"/><Relationship Id="rId11" Type="http://schemas.openxmlformats.org/officeDocument/2006/relationships/hyperlink" Target="#Sales!A1"/><Relationship Id="rId24" Type="http://schemas.openxmlformats.org/officeDocument/2006/relationships/image" Target="../media/image16.svg"/><Relationship Id="rId5" Type="http://schemas.openxmlformats.org/officeDocument/2006/relationships/image" Target="../media/image4.svg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28" Type="http://schemas.openxmlformats.org/officeDocument/2006/relationships/chart" Target="../charts/chart2.xml"/><Relationship Id="rId10" Type="http://schemas.openxmlformats.org/officeDocument/2006/relationships/hyperlink" Target="#Purchase!A1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openxmlformats.org/officeDocument/2006/relationships/hyperlink" Target="#'New Entry'!A1"/><Relationship Id="rId14" Type="http://schemas.openxmlformats.org/officeDocument/2006/relationships/image" Target="../media/image6.svg"/><Relationship Id="rId22" Type="http://schemas.openxmlformats.org/officeDocument/2006/relationships/image" Target="../media/image14.svg"/><Relationship Id="rId27" Type="http://schemas.openxmlformats.org/officeDocument/2006/relationships/chart" Target="../charts/chart1.xml"/><Relationship Id="rId30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21.png"/><Relationship Id="rId18" Type="http://schemas.openxmlformats.org/officeDocument/2006/relationships/image" Target="../media/image18.svg"/><Relationship Id="rId3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hyperlink" Target="#Customers!A1"/><Relationship Id="rId4" Type="http://schemas.openxmlformats.org/officeDocument/2006/relationships/image" Target="../media/image20.svg"/><Relationship Id="rId9" Type="http://schemas.openxmlformats.org/officeDocument/2006/relationships/image" Target="../media/image9.png"/><Relationship Id="rId14" Type="http://schemas.openxmlformats.org/officeDocument/2006/relationships/image" Target="../media/image2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24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hyperlink" Target="#Vendors!A1"/><Relationship Id="rId4" Type="http://schemas.openxmlformats.org/officeDocument/2006/relationships/image" Target="../media/image20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26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25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hyperlink" Target="#Products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28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2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hyperlink" Target="#'New Entry'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29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hyperlink" Target="#Purchase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32.svg"/><Relationship Id="rId19" Type="http://schemas.openxmlformats.org/officeDocument/2006/relationships/hyperlink" Target="#Sales!A1"/><Relationship Id="rId4" Type="http://schemas.openxmlformats.org/officeDocument/2006/relationships/image" Target="../media/image4.svg"/><Relationship Id="rId9" Type="http://schemas.openxmlformats.org/officeDocument/2006/relationships/image" Target="../media/image31.png"/><Relationship Id="rId14" Type="http://schemas.openxmlformats.org/officeDocument/2006/relationships/image" Target="../media/image14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34.svg"/><Relationship Id="rId11" Type="http://schemas.openxmlformats.org/officeDocument/2006/relationships/image" Target="../media/image11.png"/><Relationship Id="rId5" Type="http://schemas.openxmlformats.org/officeDocument/2006/relationships/image" Target="../media/image33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hyperlink" Target="#Inventory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594360</xdr:colOff>
      <xdr:row>1</xdr:row>
      <xdr:rowOff>167640</xdr:rowOff>
    </xdr:from>
    <xdr:to>
      <xdr:col>1</xdr:col>
      <xdr:colOff>1146810</xdr:colOff>
      <xdr:row>4</xdr:row>
      <xdr:rowOff>168910</xdr:rowOff>
    </xdr:to>
    <xdr:pic>
      <xdr:nvPicPr>
        <xdr:cNvPr id="3" name="Graphic 2" descr="Search Inventory with solid fill">
          <a:extLst>
            <a:ext uri="{FF2B5EF4-FFF2-40B4-BE49-F238E27FC236}">
              <a16:creationId xmlns:a16="http://schemas.microsoft.com/office/drawing/2014/main" id="{99B64F0E-6707-4E12-B0B4-46B611A8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1540" y="35052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B93301C-E8C4-1EB5-D21F-A964F02837BA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3</xdr:col>
      <xdr:colOff>15240</xdr:colOff>
      <xdr:row>2</xdr:row>
      <xdr:rowOff>7620</xdr:rowOff>
    </xdr:from>
    <xdr:to>
      <xdr:col>18</xdr:col>
      <xdr:colOff>381000</xdr:colOff>
      <xdr:row>5</xdr:row>
      <xdr:rowOff>129540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77FE2E6-93A7-5510-56C9-6D402E131F52}"/>
            </a:ext>
          </a:extLst>
        </xdr:cNvPr>
        <xdr:cNvSpPr/>
      </xdr:nvSpPr>
      <xdr:spPr>
        <a:xfrm>
          <a:off x="2354580" y="373380"/>
          <a:ext cx="950976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Inventory</a:t>
          </a:r>
          <a:r>
            <a:rPr lang="en-IN" sz="2400" b="1" baseline="0">
              <a:solidFill>
                <a:schemeClr val="bg1">
                  <a:lumMod val="65000"/>
                </a:schemeClr>
              </a:solidFill>
            </a:rPr>
            <a:t> Management System</a:t>
          </a:r>
          <a:endParaRPr lang="en-IN" sz="24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647700</xdr:colOff>
      <xdr:row>9</xdr:row>
      <xdr:rowOff>5080</xdr:rowOff>
    </xdr:from>
    <xdr:to>
      <xdr:col>2</xdr:col>
      <xdr:colOff>123190</xdr:colOff>
      <xdr:row>10</xdr:row>
      <xdr:rowOff>162560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4036E0-E95D-44AD-B7CE-1341339591E5}"/>
            </a:ext>
          </a:extLst>
        </xdr:cNvPr>
        <xdr:cNvSpPr/>
      </xdr:nvSpPr>
      <xdr:spPr>
        <a:xfrm>
          <a:off x="944880" y="1651000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342900</xdr:colOff>
      <xdr:row>9</xdr:row>
      <xdr:rowOff>7620</xdr:rowOff>
    </xdr:from>
    <xdr:to>
      <xdr:col>1</xdr:col>
      <xdr:colOff>673100</xdr:colOff>
      <xdr:row>10</xdr:row>
      <xdr:rowOff>152400</xdr:rowOff>
    </xdr:to>
    <xdr:pic>
      <xdr:nvPicPr>
        <xdr:cNvPr id="7" name="Graphic 6" descr="Presentation with bar chart with solid fill">
          <a:extLst>
            <a:ext uri="{FF2B5EF4-FFF2-40B4-BE49-F238E27FC236}">
              <a16:creationId xmlns:a16="http://schemas.microsoft.com/office/drawing/2014/main" id="{7E683A85-ED2D-41BF-B9D1-9225B212E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40080" y="165354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609600</xdr:colOff>
      <xdr:row>10</xdr:row>
      <xdr:rowOff>173264</xdr:rowOff>
    </xdr:from>
    <xdr:to>
      <xdr:col>2</xdr:col>
      <xdr:colOff>85090</xdr:colOff>
      <xdr:row>12</xdr:row>
      <xdr:rowOff>147864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2C02E6-DF6D-40D6-AD2B-B2903E1E0BE5}"/>
            </a:ext>
          </a:extLst>
        </xdr:cNvPr>
        <xdr:cNvSpPr/>
      </xdr:nvSpPr>
      <xdr:spPr>
        <a:xfrm>
          <a:off x="906780" y="2002064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 editAs="absolute">
    <xdr:from>
      <xdr:col>1</xdr:col>
      <xdr:colOff>609600</xdr:colOff>
      <xdr:row>12</xdr:row>
      <xdr:rowOff>143328</xdr:rowOff>
    </xdr:from>
    <xdr:to>
      <xdr:col>2</xdr:col>
      <xdr:colOff>85090</xdr:colOff>
      <xdr:row>14</xdr:row>
      <xdr:rowOff>117928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AE831E4-4FFF-41A8-8ADE-7E49A503B29C}"/>
            </a:ext>
          </a:extLst>
        </xdr:cNvPr>
        <xdr:cNvSpPr/>
      </xdr:nvSpPr>
      <xdr:spPr>
        <a:xfrm>
          <a:off x="906780" y="2337888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 editAs="absolute">
    <xdr:from>
      <xdr:col>1</xdr:col>
      <xdr:colOff>609600</xdr:colOff>
      <xdr:row>14</xdr:row>
      <xdr:rowOff>113392</xdr:rowOff>
    </xdr:from>
    <xdr:to>
      <xdr:col>2</xdr:col>
      <xdr:colOff>85090</xdr:colOff>
      <xdr:row>16</xdr:row>
      <xdr:rowOff>87992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99A7A4-2448-4A34-BE6F-12D5CA326897}"/>
            </a:ext>
          </a:extLst>
        </xdr:cNvPr>
        <xdr:cNvSpPr/>
      </xdr:nvSpPr>
      <xdr:spPr>
        <a:xfrm>
          <a:off x="906780" y="2673712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 editAs="absolute">
    <xdr:from>
      <xdr:col>1</xdr:col>
      <xdr:colOff>609600</xdr:colOff>
      <xdr:row>16</xdr:row>
      <xdr:rowOff>83456</xdr:rowOff>
    </xdr:from>
    <xdr:to>
      <xdr:col>2</xdr:col>
      <xdr:colOff>85090</xdr:colOff>
      <xdr:row>18</xdr:row>
      <xdr:rowOff>58056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D6834D-1522-477F-B93A-231C2C5B2396}"/>
            </a:ext>
          </a:extLst>
        </xdr:cNvPr>
        <xdr:cNvSpPr/>
      </xdr:nvSpPr>
      <xdr:spPr>
        <a:xfrm>
          <a:off x="906780" y="3009536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New Entry</a:t>
          </a:r>
        </a:p>
      </xdr:txBody>
    </xdr:sp>
    <xdr:clientData/>
  </xdr:twoCellAnchor>
  <xdr:twoCellAnchor editAs="absolute">
    <xdr:from>
      <xdr:col>1</xdr:col>
      <xdr:colOff>609600</xdr:colOff>
      <xdr:row>18</xdr:row>
      <xdr:rowOff>53520</xdr:rowOff>
    </xdr:from>
    <xdr:to>
      <xdr:col>2</xdr:col>
      <xdr:colOff>85090</xdr:colOff>
      <xdr:row>20</xdr:row>
      <xdr:rowOff>28120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B2FC08B-9045-46D7-9255-86C838179978}"/>
            </a:ext>
          </a:extLst>
        </xdr:cNvPr>
        <xdr:cNvSpPr/>
      </xdr:nvSpPr>
      <xdr:spPr>
        <a:xfrm>
          <a:off x="906780" y="3345360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 editAs="absolute">
    <xdr:from>
      <xdr:col>1</xdr:col>
      <xdr:colOff>609600</xdr:colOff>
      <xdr:row>20</xdr:row>
      <xdr:rowOff>23584</xdr:rowOff>
    </xdr:from>
    <xdr:to>
      <xdr:col>2</xdr:col>
      <xdr:colOff>85090</xdr:colOff>
      <xdr:row>21</xdr:row>
      <xdr:rowOff>181064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AC3D5F7-3FAC-4AB7-AFB1-35F9659C09D3}"/>
            </a:ext>
          </a:extLst>
        </xdr:cNvPr>
        <xdr:cNvSpPr/>
      </xdr:nvSpPr>
      <xdr:spPr>
        <a:xfrm>
          <a:off x="906780" y="3681184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 editAs="absolute">
    <xdr:from>
      <xdr:col>1</xdr:col>
      <xdr:colOff>609600</xdr:colOff>
      <xdr:row>21</xdr:row>
      <xdr:rowOff>176530</xdr:rowOff>
    </xdr:from>
    <xdr:to>
      <xdr:col>2</xdr:col>
      <xdr:colOff>85090</xdr:colOff>
      <xdr:row>23</xdr:row>
      <xdr:rowOff>151130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8875DEB-F517-4317-8F03-89140A7E2BB5}"/>
            </a:ext>
          </a:extLst>
        </xdr:cNvPr>
        <xdr:cNvSpPr/>
      </xdr:nvSpPr>
      <xdr:spPr>
        <a:xfrm>
          <a:off x="906780" y="4017010"/>
          <a:ext cx="1174750" cy="340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absolute">
    <xdr:from>
      <xdr:col>1</xdr:col>
      <xdr:colOff>342900</xdr:colOff>
      <xdr:row>21</xdr:row>
      <xdr:rowOff>170180</xdr:rowOff>
    </xdr:from>
    <xdr:to>
      <xdr:col>1</xdr:col>
      <xdr:colOff>594900</xdr:colOff>
      <xdr:row>23</xdr:row>
      <xdr:rowOff>53880</xdr:rowOff>
    </xdr:to>
    <xdr:pic>
      <xdr:nvPicPr>
        <xdr:cNvPr id="15" name="Graphic 14" descr="Clipboard Partially Checked with solid fill">
          <a:extLst>
            <a:ext uri="{FF2B5EF4-FFF2-40B4-BE49-F238E27FC236}">
              <a16:creationId xmlns:a16="http://schemas.microsoft.com/office/drawing/2014/main" id="{FD185EA2-0F1F-4DD6-BB2F-E9F82E68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40080" y="401066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342900</xdr:colOff>
      <xdr:row>18</xdr:row>
      <xdr:rowOff>92850</xdr:rowOff>
    </xdr:from>
    <xdr:to>
      <xdr:col>1</xdr:col>
      <xdr:colOff>594900</xdr:colOff>
      <xdr:row>19</xdr:row>
      <xdr:rowOff>159430</xdr:rowOff>
    </xdr:to>
    <xdr:pic>
      <xdr:nvPicPr>
        <xdr:cNvPr id="16" name="Graphic 15" descr="Receipt with solid fill">
          <a:extLst>
            <a:ext uri="{FF2B5EF4-FFF2-40B4-BE49-F238E27FC236}">
              <a16:creationId xmlns:a16="http://schemas.microsoft.com/office/drawing/2014/main" id="{C4680A03-17EF-4F80-8C12-18FBF860E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40080" y="338469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342900</xdr:colOff>
      <xdr:row>20</xdr:row>
      <xdr:rowOff>39650</xdr:rowOff>
    </xdr:from>
    <xdr:to>
      <xdr:col>1</xdr:col>
      <xdr:colOff>594900</xdr:colOff>
      <xdr:row>21</xdr:row>
      <xdr:rowOff>106230</xdr:rowOff>
    </xdr:to>
    <xdr:pic>
      <xdr:nvPicPr>
        <xdr:cNvPr id="17" name="Graphic 16" descr="Register with solid fill">
          <a:extLst>
            <a:ext uri="{FF2B5EF4-FFF2-40B4-BE49-F238E27FC236}">
              <a16:creationId xmlns:a16="http://schemas.microsoft.com/office/drawing/2014/main" id="{79EBE193-AD48-4F98-BCC4-B40F777A3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40080" y="369725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342900</xdr:colOff>
      <xdr:row>16</xdr:row>
      <xdr:rowOff>75350</xdr:rowOff>
    </xdr:from>
    <xdr:to>
      <xdr:col>1</xdr:col>
      <xdr:colOff>594900</xdr:colOff>
      <xdr:row>17</xdr:row>
      <xdr:rowOff>144470</xdr:rowOff>
    </xdr:to>
    <xdr:pic>
      <xdr:nvPicPr>
        <xdr:cNvPr id="18" name="Graphic 17" descr="Full Brick Wall with solid fill">
          <a:extLst>
            <a:ext uri="{FF2B5EF4-FFF2-40B4-BE49-F238E27FC236}">
              <a16:creationId xmlns:a16="http://schemas.microsoft.com/office/drawing/2014/main" id="{3415D25C-9B38-40CE-8C3F-DD6D89EB5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40080" y="300143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342900</xdr:colOff>
      <xdr:row>10</xdr:row>
      <xdr:rowOff>174550</xdr:rowOff>
    </xdr:from>
    <xdr:to>
      <xdr:col>1</xdr:col>
      <xdr:colOff>594900</xdr:colOff>
      <xdr:row>12</xdr:row>
      <xdr:rowOff>60790</xdr:rowOff>
    </xdr:to>
    <xdr:pic>
      <xdr:nvPicPr>
        <xdr:cNvPr id="19" name="Graphic 18" descr="User with solid fill">
          <a:extLst>
            <a:ext uri="{FF2B5EF4-FFF2-40B4-BE49-F238E27FC236}">
              <a16:creationId xmlns:a16="http://schemas.microsoft.com/office/drawing/2014/main" id="{A5A0AE05-AA27-4652-9833-FB6DE5EBC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40080" y="200335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342900</xdr:colOff>
      <xdr:row>12</xdr:row>
      <xdr:rowOff>102300</xdr:rowOff>
    </xdr:from>
    <xdr:to>
      <xdr:col>1</xdr:col>
      <xdr:colOff>594900</xdr:colOff>
      <xdr:row>13</xdr:row>
      <xdr:rowOff>171420</xdr:rowOff>
    </xdr:to>
    <xdr:pic>
      <xdr:nvPicPr>
        <xdr:cNvPr id="20" name="Graphic 19" descr="User outline">
          <a:extLst>
            <a:ext uri="{FF2B5EF4-FFF2-40B4-BE49-F238E27FC236}">
              <a16:creationId xmlns:a16="http://schemas.microsoft.com/office/drawing/2014/main" id="{84FAE2B2-7544-4098-B58B-D7BB6232B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40080" y="229686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342900</xdr:colOff>
      <xdr:row>14</xdr:row>
      <xdr:rowOff>88900</xdr:rowOff>
    </xdr:from>
    <xdr:to>
      <xdr:col>1</xdr:col>
      <xdr:colOff>594900</xdr:colOff>
      <xdr:row>15</xdr:row>
      <xdr:rowOff>158020</xdr:rowOff>
    </xdr:to>
    <xdr:pic>
      <xdr:nvPicPr>
        <xdr:cNvPr id="21" name="Graphic 20" descr="Inventory outline">
          <a:extLst>
            <a:ext uri="{FF2B5EF4-FFF2-40B4-BE49-F238E27FC236}">
              <a16:creationId xmlns:a16="http://schemas.microsoft.com/office/drawing/2014/main" id="{02294B9A-6B2E-4BAA-8ED8-31A8F73E3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640080" y="264922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DEE6394-E5DC-459E-9186-D818C93C1D45}"/>
            </a:ext>
          </a:extLst>
        </xdr:cNvPr>
        <xdr:cNvSpPr/>
      </xdr:nvSpPr>
      <xdr:spPr>
        <a:xfrm>
          <a:off x="350520" y="87630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3</xdr:col>
      <xdr:colOff>22860</xdr:colOff>
      <xdr:row>6</xdr:row>
      <xdr:rowOff>17318</xdr:rowOff>
    </xdr:from>
    <xdr:to>
      <xdr:col>5</xdr:col>
      <xdr:colOff>274320</xdr:colOff>
      <xdr:row>9</xdr:row>
      <xdr:rowOff>63038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196407A-7012-1344-5796-5C4513F4BC7E}"/>
            </a:ext>
          </a:extLst>
        </xdr:cNvPr>
        <xdr:cNvSpPr/>
      </xdr:nvSpPr>
      <xdr:spPr>
        <a:xfrm>
          <a:off x="2362200" y="1114598"/>
          <a:ext cx="147066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baseline="0">
              <a:solidFill>
                <a:schemeClr val="bg1">
                  <a:lumMod val="50000"/>
                </a:schemeClr>
              </a:solidFill>
            </a:rPr>
            <a:t>    </a:t>
          </a:r>
          <a:r>
            <a:rPr lang="en-IN" sz="14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 editAs="absolute">
    <xdr:from>
      <xdr:col>3</xdr:col>
      <xdr:colOff>45720</xdr:colOff>
      <xdr:row>6</xdr:row>
      <xdr:rowOff>6926</xdr:rowOff>
    </xdr:from>
    <xdr:to>
      <xdr:col>3</xdr:col>
      <xdr:colOff>162704</xdr:colOff>
      <xdr:row>9</xdr:row>
      <xdr:rowOff>52646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4327954-2879-44B4-7C04-32DA72A13FD9}"/>
            </a:ext>
          </a:extLst>
        </xdr:cNvPr>
        <xdr:cNvSpPr/>
      </xdr:nvSpPr>
      <xdr:spPr>
        <a:xfrm>
          <a:off x="2385060" y="1104206"/>
          <a:ext cx="116984" cy="59436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381000</xdr:colOff>
      <xdr:row>6</xdr:row>
      <xdr:rowOff>21474</xdr:rowOff>
    </xdr:from>
    <xdr:to>
      <xdr:col>8</xdr:col>
      <xdr:colOff>22860</xdr:colOff>
      <xdr:row>9</xdr:row>
      <xdr:rowOff>67194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907AE384-375E-BD71-3128-F3DFF6117ADF}"/>
            </a:ext>
          </a:extLst>
        </xdr:cNvPr>
        <xdr:cNvSpPr/>
      </xdr:nvSpPr>
      <xdr:spPr>
        <a:xfrm>
          <a:off x="3939540" y="1118754"/>
          <a:ext cx="147066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baseline="0">
              <a:solidFill>
                <a:schemeClr val="bg1">
                  <a:lumMod val="50000"/>
                </a:schemeClr>
              </a:solidFill>
            </a:rPr>
            <a:t>Products</a:t>
          </a:r>
          <a:endParaRPr lang="en-IN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5</xdr:col>
      <xdr:colOff>411480</xdr:colOff>
      <xdr:row>6</xdr:row>
      <xdr:rowOff>15240</xdr:rowOff>
    </xdr:from>
    <xdr:to>
      <xdr:col>5</xdr:col>
      <xdr:colOff>528464</xdr:colOff>
      <xdr:row>9</xdr:row>
      <xdr:rowOff>60960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0D954C8-9C44-70A8-6552-2DE0155EBA10}"/>
            </a:ext>
          </a:extLst>
        </xdr:cNvPr>
        <xdr:cNvSpPr/>
      </xdr:nvSpPr>
      <xdr:spPr>
        <a:xfrm>
          <a:off x="3970020" y="1112520"/>
          <a:ext cx="116984" cy="5943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8</xdr:col>
      <xdr:colOff>160020</xdr:colOff>
      <xdr:row>6</xdr:row>
      <xdr:rowOff>23552</xdr:rowOff>
    </xdr:from>
    <xdr:to>
      <xdr:col>10</xdr:col>
      <xdr:colOff>411480</xdr:colOff>
      <xdr:row>9</xdr:row>
      <xdr:rowOff>69272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7B6334AE-B3F3-BA94-7186-D1AFB50A08CD}"/>
            </a:ext>
          </a:extLst>
        </xdr:cNvPr>
        <xdr:cNvSpPr/>
      </xdr:nvSpPr>
      <xdr:spPr>
        <a:xfrm>
          <a:off x="5547360" y="1120832"/>
          <a:ext cx="147066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baseline="0">
              <a:solidFill>
                <a:schemeClr val="bg1">
                  <a:lumMod val="50000"/>
                </a:schemeClr>
              </a:solidFill>
            </a:rPr>
            <a:t>Purchase amt</a:t>
          </a:r>
          <a:endParaRPr lang="en-IN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8</xdr:col>
      <xdr:colOff>190500</xdr:colOff>
      <xdr:row>6</xdr:row>
      <xdr:rowOff>13160</xdr:rowOff>
    </xdr:from>
    <xdr:to>
      <xdr:col>8</xdr:col>
      <xdr:colOff>307484</xdr:colOff>
      <xdr:row>9</xdr:row>
      <xdr:rowOff>58880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4E828D8-ABC4-65D6-1A1C-F942D07D587C}"/>
            </a:ext>
          </a:extLst>
        </xdr:cNvPr>
        <xdr:cNvSpPr/>
      </xdr:nvSpPr>
      <xdr:spPr>
        <a:xfrm>
          <a:off x="5577840" y="1110440"/>
          <a:ext cx="116984" cy="59436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10</xdr:col>
      <xdr:colOff>548640</xdr:colOff>
      <xdr:row>6</xdr:row>
      <xdr:rowOff>10390</xdr:rowOff>
    </xdr:from>
    <xdr:to>
      <xdr:col>13</xdr:col>
      <xdr:colOff>190500</xdr:colOff>
      <xdr:row>9</xdr:row>
      <xdr:rowOff>56110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0FAD223-09F9-A1CB-CA8C-AAB5A40553B2}"/>
            </a:ext>
          </a:extLst>
        </xdr:cNvPr>
        <xdr:cNvSpPr/>
      </xdr:nvSpPr>
      <xdr:spPr>
        <a:xfrm>
          <a:off x="7155180" y="1107670"/>
          <a:ext cx="147066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baseline="0">
              <a:solidFill>
                <a:schemeClr val="bg1">
                  <a:lumMod val="50000"/>
                </a:schemeClr>
              </a:solidFill>
            </a:rPr>
            <a:t>Sale amt</a:t>
          </a:r>
          <a:endParaRPr lang="en-IN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16</xdr:col>
      <xdr:colOff>121920</xdr:colOff>
      <xdr:row>6</xdr:row>
      <xdr:rowOff>7620</xdr:rowOff>
    </xdr:from>
    <xdr:to>
      <xdr:col>18</xdr:col>
      <xdr:colOff>373380</xdr:colOff>
      <xdr:row>9</xdr:row>
      <xdr:rowOff>53340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7A66293-FC60-B17E-2A3C-D316DD9407B6}"/>
            </a:ext>
          </a:extLst>
        </xdr:cNvPr>
        <xdr:cNvSpPr/>
      </xdr:nvSpPr>
      <xdr:spPr>
        <a:xfrm>
          <a:off x="10386060" y="1104900"/>
          <a:ext cx="147066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baseline="0">
              <a:solidFill>
                <a:schemeClr val="bg1">
                  <a:lumMod val="50000"/>
                </a:schemeClr>
              </a:solidFill>
            </a:rPr>
            <a:t>Profit/Loss</a:t>
          </a:r>
          <a:endParaRPr lang="en-IN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16</xdr:col>
      <xdr:colOff>152400</xdr:colOff>
      <xdr:row>5</xdr:row>
      <xdr:rowOff>179416</xdr:rowOff>
    </xdr:from>
    <xdr:to>
      <xdr:col>16</xdr:col>
      <xdr:colOff>269384</xdr:colOff>
      <xdr:row>9</xdr:row>
      <xdr:rowOff>42256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5418692-8161-25A9-3FEF-1A30F6FEEBB0}"/>
            </a:ext>
          </a:extLst>
        </xdr:cNvPr>
        <xdr:cNvSpPr/>
      </xdr:nvSpPr>
      <xdr:spPr>
        <a:xfrm>
          <a:off x="10416540" y="1093816"/>
          <a:ext cx="116984" cy="59436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13</xdr:col>
      <xdr:colOff>335280</xdr:colOff>
      <xdr:row>6</xdr:row>
      <xdr:rowOff>12468</xdr:rowOff>
    </xdr:from>
    <xdr:to>
      <xdr:col>15</xdr:col>
      <xdr:colOff>586740</xdr:colOff>
      <xdr:row>9</xdr:row>
      <xdr:rowOff>58188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FE53657C-9C05-5E30-2EC3-5E1D42C18784}"/>
            </a:ext>
          </a:extLst>
        </xdr:cNvPr>
        <xdr:cNvSpPr/>
      </xdr:nvSpPr>
      <xdr:spPr>
        <a:xfrm>
          <a:off x="8770620" y="1109748"/>
          <a:ext cx="147066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baseline="0">
              <a:solidFill>
                <a:schemeClr val="bg1">
                  <a:lumMod val="50000"/>
                </a:schemeClr>
              </a:solidFill>
            </a:rPr>
            <a:t>Stock amt</a:t>
          </a:r>
          <a:endParaRPr lang="en-IN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13</xdr:col>
      <xdr:colOff>358140</xdr:colOff>
      <xdr:row>6</xdr:row>
      <xdr:rowOff>11082</xdr:rowOff>
    </xdr:from>
    <xdr:to>
      <xdr:col>13</xdr:col>
      <xdr:colOff>475124</xdr:colOff>
      <xdr:row>9</xdr:row>
      <xdr:rowOff>56802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B8928714-5C39-A0AC-2153-E0E02409A1A4}"/>
            </a:ext>
          </a:extLst>
        </xdr:cNvPr>
        <xdr:cNvSpPr/>
      </xdr:nvSpPr>
      <xdr:spPr>
        <a:xfrm>
          <a:off x="8793480" y="1108362"/>
          <a:ext cx="116984" cy="59436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563880</xdr:colOff>
      <xdr:row>7</xdr:row>
      <xdr:rowOff>129540</xdr:rowOff>
    </xdr:from>
    <xdr:to>
      <xdr:col>7</xdr:col>
      <xdr:colOff>449580</xdr:colOff>
      <xdr:row>9</xdr:row>
      <xdr:rowOff>60960</xdr:rowOff>
    </xdr:to>
    <xdr:sp macro="" textlink="Pivots!C5">
      <xdr:nvSpPr>
        <xdr:cNvPr id="46" name="Rectangle 45">
          <a:extLst>
            <a:ext uri="{FF2B5EF4-FFF2-40B4-BE49-F238E27FC236}">
              <a16:creationId xmlns:a16="http://schemas.microsoft.com/office/drawing/2014/main" id="{C1C66643-15D8-E3A2-C7FA-3B725B4C0564}"/>
            </a:ext>
          </a:extLst>
        </xdr:cNvPr>
        <xdr:cNvSpPr/>
      </xdr:nvSpPr>
      <xdr:spPr>
        <a:xfrm>
          <a:off x="4122420" y="1409700"/>
          <a:ext cx="110490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8322F30-9846-4C56-A62E-56955A1EC942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</a:t>
          </a:fld>
          <a:endParaRPr lang="en-IN" sz="1800" b="1"/>
        </a:p>
      </xdr:txBody>
    </xdr:sp>
    <xdr:clientData/>
  </xdr:twoCellAnchor>
  <xdr:twoCellAnchor editAs="absolute">
    <xdr:from>
      <xdr:col>3</xdr:col>
      <xdr:colOff>281940</xdr:colOff>
      <xdr:row>7</xdr:row>
      <xdr:rowOff>114300</xdr:rowOff>
    </xdr:from>
    <xdr:to>
      <xdr:col>5</xdr:col>
      <xdr:colOff>167640</xdr:colOff>
      <xdr:row>9</xdr:row>
      <xdr:rowOff>45720</xdr:rowOff>
    </xdr:to>
    <xdr:sp macro="" textlink="Pivots!C2">
      <xdr:nvSpPr>
        <xdr:cNvPr id="47" name="Rectangle 46">
          <a:extLst>
            <a:ext uri="{FF2B5EF4-FFF2-40B4-BE49-F238E27FC236}">
              <a16:creationId xmlns:a16="http://schemas.microsoft.com/office/drawing/2014/main" id="{7EB20753-32D1-ABEE-6C4B-0D3804EF3DC2}"/>
            </a:ext>
          </a:extLst>
        </xdr:cNvPr>
        <xdr:cNvSpPr/>
      </xdr:nvSpPr>
      <xdr:spPr>
        <a:xfrm>
          <a:off x="2621280" y="1394460"/>
          <a:ext cx="110490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EC730B3-6271-44A9-8C77-B24EB50206A8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</a:t>
          </a:fld>
          <a:endParaRPr lang="en-IN" sz="1400" b="1"/>
        </a:p>
      </xdr:txBody>
    </xdr:sp>
    <xdr:clientData/>
  </xdr:twoCellAnchor>
  <xdr:twoCellAnchor editAs="absolute">
    <xdr:from>
      <xdr:col>8</xdr:col>
      <xdr:colOff>327660</xdr:colOff>
      <xdr:row>7</xdr:row>
      <xdr:rowOff>129540</xdr:rowOff>
    </xdr:from>
    <xdr:to>
      <xdr:col>10</xdr:col>
      <xdr:colOff>213360</xdr:colOff>
      <xdr:row>9</xdr:row>
      <xdr:rowOff>60960</xdr:rowOff>
    </xdr:to>
    <xdr:sp macro="" textlink="Pivots!C8">
      <xdr:nvSpPr>
        <xdr:cNvPr id="48" name="Rectangle 47">
          <a:extLst>
            <a:ext uri="{FF2B5EF4-FFF2-40B4-BE49-F238E27FC236}">
              <a16:creationId xmlns:a16="http://schemas.microsoft.com/office/drawing/2014/main" id="{1AFF198D-0CFF-FB43-B785-60F2D3EB5715}"/>
            </a:ext>
          </a:extLst>
        </xdr:cNvPr>
        <xdr:cNvSpPr/>
      </xdr:nvSpPr>
      <xdr:spPr>
        <a:xfrm>
          <a:off x="5715000" y="1409700"/>
          <a:ext cx="110490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AB2D320-2877-4E11-A8D7-B3B4D50CCB1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82,53,900</a:t>
          </a:fld>
          <a:endParaRPr lang="en-IN" sz="1800" b="1"/>
        </a:p>
      </xdr:txBody>
    </xdr:sp>
    <xdr:clientData/>
  </xdr:twoCellAnchor>
  <xdr:twoCellAnchor editAs="absolute">
    <xdr:from>
      <xdr:col>11</xdr:col>
      <xdr:colOff>83820</xdr:colOff>
      <xdr:row>7</xdr:row>
      <xdr:rowOff>99060</xdr:rowOff>
    </xdr:from>
    <xdr:to>
      <xdr:col>12</xdr:col>
      <xdr:colOff>579120</xdr:colOff>
      <xdr:row>9</xdr:row>
      <xdr:rowOff>30480</xdr:rowOff>
    </xdr:to>
    <xdr:sp macro="" textlink="Pivots!C11">
      <xdr:nvSpPr>
        <xdr:cNvPr id="49" name="Rectangle 48">
          <a:extLst>
            <a:ext uri="{FF2B5EF4-FFF2-40B4-BE49-F238E27FC236}">
              <a16:creationId xmlns:a16="http://schemas.microsoft.com/office/drawing/2014/main" id="{4075A80B-ADD9-961D-5B6C-26EF0D8B0328}"/>
            </a:ext>
          </a:extLst>
        </xdr:cNvPr>
        <xdr:cNvSpPr/>
      </xdr:nvSpPr>
      <xdr:spPr>
        <a:xfrm>
          <a:off x="7299960" y="1379220"/>
          <a:ext cx="110490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DF3C339E-BFC1-4E46-BF64-F3BEDEEE1E71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68,17,200</a:t>
          </a:fld>
          <a:endParaRPr lang="en-IN" sz="1800" b="1"/>
        </a:p>
      </xdr:txBody>
    </xdr:sp>
    <xdr:clientData/>
  </xdr:twoCellAnchor>
  <xdr:twoCellAnchor editAs="absolute">
    <xdr:from>
      <xdr:col>13</xdr:col>
      <xdr:colOff>541020</xdr:colOff>
      <xdr:row>7</xdr:row>
      <xdr:rowOff>99060</xdr:rowOff>
    </xdr:from>
    <xdr:to>
      <xdr:col>15</xdr:col>
      <xdr:colOff>426720</xdr:colOff>
      <xdr:row>9</xdr:row>
      <xdr:rowOff>30480</xdr:rowOff>
    </xdr:to>
    <xdr:sp macro="" textlink="Pivots!C14">
      <xdr:nvSpPr>
        <xdr:cNvPr id="50" name="Rectangle 49">
          <a:extLst>
            <a:ext uri="{FF2B5EF4-FFF2-40B4-BE49-F238E27FC236}">
              <a16:creationId xmlns:a16="http://schemas.microsoft.com/office/drawing/2014/main" id="{36963B36-43BB-A3D6-3AF6-AAA559DF3A49}"/>
            </a:ext>
          </a:extLst>
        </xdr:cNvPr>
        <xdr:cNvSpPr/>
      </xdr:nvSpPr>
      <xdr:spPr>
        <a:xfrm>
          <a:off x="8976360" y="1379220"/>
          <a:ext cx="110490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B834A138-1E69-4AF8-915C-C700E2A6EA06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53,28,120</a:t>
          </a:fld>
          <a:endParaRPr lang="en-IN" sz="1800" b="1"/>
        </a:p>
      </xdr:txBody>
    </xdr:sp>
    <xdr:clientData/>
  </xdr:twoCellAnchor>
  <xdr:twoCellAnchor editAs="absolute">
    <xdr:from>
      <xdr:col>16</xdr:col>
      <xdr:colOff>350520</xdr:colOff>
      <xdr:row>7</xdr:row>
      <xdr:rowOff>76200</xdr:rowOff>
    </xdr:from>
    <xdr:to>
      <xdr:col>18</xdr:col>
      <xdr:colOff>236220</xdr:colOff>
      <xdr:row>9</xdr:row>
      <xdr:rowOff>7620</xdr:rowOff>
    </xdr:to>
    <xdr:sp macro="" textlink="Pivots!C20">
      <xdr:nvSpPr>
        <xdr:cNvPr id="51" name="Rectangle 50">
          <a:extLst>
            <a:ext uri="{FF2B5EF4-FFF2-40B4-BE49-F238E27FC236}">
              <a16:creationId xmlns:a16="http://schemas.microsoft.com/office/drawing/2014/main" id="{1502D4D3-3450-B619-EEC3-063DF7B6F0F4}"/>
            </a:ext>
          </a:extLst>
        </xdr:cNvPr>
        <xdr:cNvSpPr/>
      </xdr:nvSpPr>
      <xdr:spPr>
        <a:xfrm>
          <a:off x="10614660" y="1356360"/>
          <a:ext cx="110490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6B9714E-1BF5-44F4-BA0D-872BC2C4A6C8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38,91,420</a:t>
          </a:fld>
          <a:endParaRPr lang="en-IN" sz="1800" b="1"/>
        </a:p>
      </xdr:txBody>
    </xdr:sp>
    <xdr:clientData/>
  </xdr:twoCellAnchor>
  <xdr:twoCellAnchor editAs="absolute">
    <xdr:from>
      <xdr:col>10</xdr:col>
      <xdr:colOff>579120</xdr:colOff>
      <xdr:row>5</xdr:row>
      <xdr:rowOff>180800</xdr:rowOff>
    </xdr:from>
    <xdr:to>
      <xdr:col>11</xdr:col>
      <xdr:colOff>86504</xdr:colOff>
      <xdr:row>9</xdr:row>
      <xdr:rowOff>43640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B5868F7-D614-50AA-BFC0-1A1C47BB6F60}"/>
            </a:ext>
          </a:extLst>
        </xdr:cNvPr>
        <xdr:cNvSpPr/>
      </xdr:nvSpPr>
      <xdr:spPr>
        <a:xfrm>
          <a:off x="7185660" y="1095200"/>
          <a:ext cx="116984" cy="5943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3</xdr:col>
      <xdr:colOff>22860</xdr:colOff>
      <xdr:row>9</xdr:row>
      <xdr:rowOff>137160</xdr:rowOff>
    </xdr:from>
    <xdr:to>
      <xdr:col>8</xdr:col>
      <xdr:colOff>53340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1D49D-0B71-46EF-A2C1-25F33F0E7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8</xdr:col>
      <xdr:colOff>129540</xdr:colOff>
      <xdr:row>9</xdr:row>
      <xdr:rowOff>148590</xdr:rowOff>
    </xdr:from>
    <xdr:to>
      <xdr:col>13</xdr:col>
      <xdr:colOff>152400</xdr:colOff>
      <xdr:row>21</xdr:row>
      <xdr:rowOff>83820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10075A8-425D-42BA-86FA-1705C0D9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3</xdr:col>
      <xdr:colOff>22860</xdr:colOff>
      <xdr:row>21</xdr:row>
      <xdr:rowOff>144780</xdr:rowOff>
    </xdr:from>
    <xdr:to>
      <xdr:col>18</xdr:col>
      <xdr:colOff>381000</xdr:colOff>
      <xdr:row>30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67D3E5B-E713-49DC-A012-8614F1908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13</xdr:col>
      <xdr:colOff>259080</xdr:colOff>
      <xdr:row>9</xdr:row>
      <xdr:rowOff>144780</xdr:rowOff>
    </xdr:from>
    <xdr:to>
      <xdr:col>18</xdr:col>
      <xdr:colOff>365760</xdr:colOff>
      <xdr:row>21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857D21-1F19-44B5-AD03-8A958A1AA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F8C5245-81DC-4FC2-9B1E-050795DF8CBC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84CC469-111E-4D49-9914-C3F45D17DAD5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556260</xdr:colOff>
      <xdr:row>2</xdr:row>
      <xdr:rowOff>7620</xdr:rowOff>
    </xdr:from>
    <xdr:to>
      <xdr:col>1</xdr:col>
      <xdr:colOff>1108710</xdr:colOff>
      <xdr:row>5</xdr:row>
      <xdr:rowOff>8890</xdr:rowOff>
    </xdr:to>
    <xdr:pic>
      <xdr:nvPicPr>
        <xdr:cNvPr id="30" name="Graphic 29" descr="Search Inventory with solid fill">
          <a:extLst>
            <a:ext uri="{FF2B5EF4-FFF2-40B4-BE49-F238E27FC236}">
              <a16:creationId xmlns:a16="http://schemas.microsoft.com/office/drawing/2014/main" id="{93D47AF5-DC58-4213-AB99-1D5F2B32D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3440" y="37338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15</xdr:col>
      <xdr:colOff>152400</xdr:colOff>
      <xdr:row>5</xdr:row>
      <xdr:rowOff>121920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F985180-88B1-4CAE-A64D-B08C07C101D2}"/>
            </a:ext>
          </a:extLst>
        </xdr:cNvPr>
        <xdr:cNvSpPr/>
      </xdr:nvSpPr>
      <xdr:spPr>
        <a:xfrm>
          <a:off x="2339340" y="36576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 editAs="absolute">
    <xdr:from>
      <xdr:col>1</xdr:col>
      <xdr:colOff>350520</xdr:colOff>
      <xdr:row>8</xdr:row>
      <xdr:rowOff>182880</xdr:rowOff>
    </xdr:from>
    <xdr:to>
      <xdr:col>1</xdr:col>
      <xdr:colOff>680720</xdr:colOff>
      <xdr:row>10</xdr:row>
      <xdr:rowOff>114300</xdr:rowOff>
    </xdr:to>
    <xdr:pic>
      <xdr:nvPicPr>
        <xdr:cNvPr id="32" name="Graphic 31" descr="Presentation with bar chart with solid fill">
          <a:extLst>
            <a:ext uri="{FF2B5EF4-FFF2-40B4-BE49-F238E27FC236}">
              <a16:creationId xmlns:a16="http://schemas.microsoft.com/office/drawing/2014/main" id="{372C3120-E077-4EC7-8E5B-D361D91D3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7700" y="166116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21</xdr:row>
      <xdr:rowOff>55880</xdr:rowOff>
    </xdr:from>
    <xdr:to>
      <xdr:col>1</xdr:col>
      <xdr:colOff>602520</xdr:colOff>
      <xdr:row>22</xdr:row>
      <xdr:rowOff>122460</xdr:rowOff>
    </xdr:to>
    <xdr:pic>
      <xdr:nvPicPr>
        <xdr:cNvPr id="33" name="Graphic 32" descr="Clipboard Partially Checked with solid fill">
          <a:extLst>
            <a:ext uri="{FF2B5EF4-FFF2-40B4-BE49-F238E27FC236}">
              <a16:creationId xmlns:a16="http://schemas.microsoft.com/office/drawing/2014/main" id="{7E804D6C-8306-40C6-8DC2-E206A939A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7700" y="401828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17</xdr:row>
      <xdr:rowOff>161430</xdr:rowOff>
    </xdr:from>
    <xdr:to>
      <xdr:col>1</xdr:col>
      <xdr:colOff>602520</xdr:colOff>
      <xdr:row>19</xdr:row>
      <xdr:rowOff>45130</xdr:rowOff>
    </xdr:to>
    <xdr:pic>
      <xdr:nvPicPr>
        <xdr:cNvPr id="34" name="Graphic 33" descr="Receipt with solid fill">
          <a:extLst>
            <a:ext uri="{FF2B5EF4-FFF2-40B4-BE49-F238E27FC236}">
              <a16:creationId xmlns:a16="http://schemas.microsoft.com/office/drawing/2014/main" id="{572F9D46-A560-443D-9C88-69122E8F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47700" y="339231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19</xdr:row>
      <xdr:rowOff>108230</xdr:rowOff>
    </xdr:from>
    <xdr:to>
      <xdr:col>1</xdr:col>
      <xdr:colOff>602520</xdr:colOff>
      <xdr:row>20</xdr:row>
      <xdr:rowOff>174810</xdr:rowOff>
    </xdr:to>
    <xdr:pic>
      <xdr:nvPicPr>
        <xdr:cNvPr id="35" name="Graphic 34" descr="Register with solid fill">
          <a:extLst>
            <a:ext uri="{FF2B5EF4-FFF2-40B4-BE49-F238E27FC236}">
              <a16:creationId xmlns:a16="http://schemas.microsoft.com/office/drawing/2014/main" id="{1B625C47-0B04-462B-8B1E-3CAEEE676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47700" y="370487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15</xdr:row>
      <xdr:rowOff>143930</xdr:rowOff>
    </xdr:from>
    <xdr:to>
      <xdr:col>1</xdr:col>
      <xdr:colOff>602520</xdr:colOff>
      <xdr:row>17</xdr:row>
      <xdr:rowOff>30170</xdr:rowOff>
    </xdr:to>
    <xdr:pic>
      <xdr:nvPicPr>
        <xdr:cNvPr id="36" name="Graphic 35" descr="Full Brick Wall with solid fill">
          <a:extLst>
            <a:ext uri="{FF2B5EF4-FFF2-40B4-BE49-F238E27FC236}">
              <a16:creationId xmlns:a16="http://schemas.microsoft.com/office/drawing/2014/main" id="{423806A3-B119-4BC1-828D-ECB46208C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7700" y="300905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10</xdr:row>
      <xdr:rowOff>136450</xdr:rowOff>
    </xdr:from>
    <xdr:to>
      <xdr:col>1</xdr:col>
      <xdr:colOff>602520</xdr:colOff>
      <xdr:row>11</xdr:row>
      <xdr:rowOff>190330</xdr:rowOff>
    </xdr:to>
    <xdr:pic>
      <xdr:nvPicPr>
        <xdr:cNvPr id="37" name="Graphic 36" descr="User with solid fill">
          <a:extLst>
            <a:ext uri="{FF2B5EF4-FFF2-40B4-BE49-F238E27FC236}">
              <a16:creationId xmlns:a16="http://schemas.microsoft.com/office/drawing/2014/main" id="{27B9D246-B6B0-4FC9-9A73-46998455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47700" y="201097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12</xdr:row>
      <xdr:rowOff>33720</xdr:rowOff>
    </xdr:from>
    <xdr:to>
      <xdr:col>1</xdr:col>
      <xdr:colOff>602520</xdr:colOff>
      <xdr:row>13</xdr:row>
      <xdr:rowOff>87600</xdr:rowOff>
    </xdr:to>
    <xdr:pic>
      <xdr:nvPicPr>
        <xdr:cNvPr id="38" name="Graphic 37" descr="User outline">
          <a:extLst>
            <a:ext uri="{FF2B5EF4-FFF2-40B4-BE49-F238E27FC236}">
              <a16:creationId xmlns:a16="http://schemas.microsoft.com/office/drawing/2014/main" id="{BFD05C29-DCF1-4A62-9F88-DD0B4B0FF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47700" y="230448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350520</xdr:colOff>
      <xdr:row>13</xdr:row>
      <xdr:rowOff>187960</xdr:rowOff>
    </xdr:from>
    <xdr:to>
      <xdr:col>1</xdr:col>
      <xdr:colOff>602520</xdr:colOff>
      <xdr:row>15</xdr:row>
      <xdr:rowOff>43720</xdr:rowOff>
    </xdr:to>
    <xdr:pic>
      <xdr:nvPicPr>
        <xdr:cNvPr id="39" name="Graphic 38" descr="Inventory outline">
          <a:extLst>
            <a:ext uri="{FF2B5EF4-FFF2-40B4-BE49-F238E27FC236}">
              <a16:creationId xmlns:a16="http://schemas.microsoft.com/office/drawing/2014/main" id="{DC012CB5-B687-4C27-81E0-132079054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47700" y="265684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</xdr:row>
      <xdr:rowOff>76200</xdr:rowOff>
    </xdr:from>
    <xdr:to>
      <xdr:col>1</xdr:col>
      <xdr:colOff>1645920</xdr:colOff>
      <xdr:row>10</xdr:row>
      <xdr:rowOff>76200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6A349D0-41A8-E445-C8E0-2AF899DFCBE3}"/>
            </a:ext>
          </a:extLst>
        </xdr:cNvPr>
        <xdr:cNvSpPr/>
      </xdr:nvSpPr>
      <xdr:spPr>
        <a:xfrm>
          <a:off x="982980" y="172212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685800</xdr:colOff>
      <xdr:row>11</xdr:row>
      <xdr:rowOff>48986</xdr:rowOff>
    </xdr:from>
    <xdr:to>
      <xdr:col>1</xdr:col>
      <xdr:colOff>1645920</xdr:colOff>
      <xdr:row>12</xdr:row>
      <xdr:rowOff>48986</xdr:rowOff>
    </xdr:to>
    <xdr:sp macro="" textlink="">
      <xdr:nvSpPr>
        <xdr:cNvPr id="41" name="Rectangle 4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623901A-3838-A033-52DA-339E20B9FC78}"/>
            </a:ext>
          </a:extLst>
        </xdr:cNvPr>
        <xdr:cNvSpPr/>
      </xdr:nvSpPr>
      <xdr:spPr>
        <a:xfrm>
          <a:off x="982980" y="206066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685800</xdr:colOff>
      <xdr:row>13</xdr:row>
      <xdr:rowOff>21772</xdr:rowOff>
    </xdr:from>
    <xdr:to>
      <xdr:col>1</xdr:col>
      <xdr:colOff>1645920</xdr:colOff>
      <xdr:row>14</xdr:row>
      <xdr:rowOff>21772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365D6A62-9210-CEAA-D943-2E1594A7C9FC}"/>
            </a:ext>
          </a:extLst>
        </xdr:cNvPr>
        <xdr:cNvSpPr/>
      </xdr:nvSpPr>
      <xdr:spPr>
        <a:xfrm>
          <a:off x="982980" y="239921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685800</xdr:colOff>
      <xdr:row>14</xdr:row>
      <xdr:rowOff>177438</xdr:rowOff>
    </xdr:from>
    <xdr:to>
      <xdr:col>1</xdr:col>
      <xdr:colOff>1645920</xdr:colOff>
      <xdr:row>15</xdr:row>
      <xdr:rowOff>177438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9C6D07FC-A755-EEC3-7AFA-F0CC8503CC66}"/>
            </a:ext>
          </a:extLst>
        </xdr:cNvPr>
        <xdr:cNvSpPr/>
      </xdr:nvSpPr>
      <xdr:spPr>
        <a:xfrm>
          <a:off x="982980" y="273775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685800</xdr:colOff>
      <xdr:row>16</xdr:row>
      <xdr:rowOff>150224</xdr:rowOff>
    </xdr:from>
    <xdr:to>
      <xdr:col>1</xdr:col>
      <xdr:colOff>1645920</xdr:colOff>
      <xdr:row>17</xdr:row>
      <xdr:rowOff>150224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5366122-DE01-3882-6B5B-04E4518BABC6}"/>
            </a:ext>
          </a:extLst>
        </xdr:cNvPr>
        <xdr:cNvSpPr/>
      </xdr:nvSpPr>
      <xdr:spPr>
        <a:xfrm>
          <a:off x="982980" y="3076304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New Entry</a:t>
          </a:r>
        </a:p>
      </xdr:txBody>
    </xdr:sp>
    <xdr:clientData/>
  </xdr:twoCellAnchor>
  <xdr:twoCellAnchor>
    <xdr:from>
      <xdr:col>1</xdr:col>
      <xdr:colOff>685800</xdr:colOff>
      <xdr:row>18</xdr:row>
      <xdr:rowOff>123010</xdr:rowOff>
    </xdr:from>
    <xdr:to>
      <xdr:col>1</xdr:col>
      <xdr:colOff>1645920</xdr:colOff>
      <xdr:row>19</xdr:row>
      <xdr:rowOff>123010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33B5285E-F3FA-780A-2355-4F667E46AEFC}"/>
            </a:ext>
          </a:extLst>
        </xdr:cNvPr>
        <xdr:cNvSpPr/>
      </xdr:nvSpPr>
      <xdr:spPr>
        <a:xfrm>
          <a:off x="982980" y="341485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685800</xdr:colOff>
      <xdr:row>20</xdr:row>
      <xdr:rowOff>95796</xdr:rowOff>
    </xdr:from>
    <xdr:to>
      <xdr:col>1</xdr:col>
      <xdr:colOff>1645920</xdr:colOff>
      <xdr:row>21</xdr:row>
      <xdr:rowOff>95796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9A2DCB9-D96C-3A51-1DFE-45637F653906}"/>
            </a:ext>
          </a:extLst>
        </xdr:cNvPr>
        <xdr:cNvSpPr/>
      </xdr:nvSpPr>
      <xdr:spPr>
        <a:xfrm>
          <a:off x="982980" y="375339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685800</xdr:colOff>
      <xdr:row>22</xdr:row>
      <xdr:rowOff>68580</xdr:rowOff>
    </xdr:from>
    <xdr:to>
      <xdr:col>1</xdr:col>
      <xdr:colOff>1645920</xdr:colOff>
      <xdr:row>23</xdr:row>
      <xdr:rowOff>68580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AD5BBBF7-7533-158B-898B-4E68BDA76187}"/>
            </a:ext>
          </a:extLst>
        </xdr:cNvPr>
        <xdr:cNvSpPr/>
      </xdr:nvSpPr>
      <xdr:spPr>
        <a:xfrm>
          <a:off x="982980" y="409194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Inventory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F9AF31F-132D-4A2E-939D-B3BF916D0EF2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8FDC823-D9D8-44FC-8BDB-AA4036A4F73A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518160</xdr:colOff>
      <xdr:row>2</xdr:row>
      <xdr:rowOff>0</xdr:rowOff>
    </xdr:from>
    <xdr:to>
      <xdr:col>1</xdr:col>
      <xdr:colOff>1070610</xdr:colOff>
      <xdr:row>5</xdr:row>
      <xdr:rowOff>1270</xdr:rowOff>
    </xdr:to>
    <xdr:pic>
      <xdr:nvPicPr>
        <xdr:cNvPr id="24" name="Graphic 23" descr="Search Inventory with solid fill">
          <a:extLst>
            <a:ext uri="{FF2B5EF4-FFF2-40B4-BE49-F238E27FC236}">
              <a16:creationId xmlns:a16="http://schemas.microsoft.com/office/drawing/2014/main" id="{D981F6D9-F002-4D2C-A9F6-A172EC366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5340" y="36576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14</xdr:col>
      <xdr:colOff>388620</xdr:colOff>
      <xdr:row>5</xdr:row>
      <xdr:rowOff>121920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4D84BAF-674E-474F-BB7B-F4FE114F184D}"/>
            </a:ext>
          </a:extLst>
        </xdr:cNvPr>
        <xdr:cNvSpPr/>
      </xdr:nvSpPr>
      <xdr:spPr>
        <a:xfrm>
          <a:off x="2339340" y="36576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 editAs="absolute">
    <xdr:from>
      <xdr:col>1</xdr:col>
      <xdr:colOff>373380</xdr:colOff>
      <xdr:row>8</xdr:row>
      <xdr:rowOff>144780</xdr:rowOff>
    </xdr:from>
    <xdr:to>
      <xdr:col>1</xdr:col>
      <xdr:colOff>703580</xdr:colOff>
      <xdr:row>10</xdr:row>
      <xdr:rowOff>76200</xdr:rowOff>
    </xdr:to>
    <xdr:pic>
      <xdr:nvPicPr>
        <xdr:cNvPr id="26" name="Graphic 25" descr="Presentation with bar chart with solid fill">
          <a:extLst>
            <a:ext uri="{FF2B5EF4-FFF2-40B4-BE49-F238E27FC236}">
              <a16:creationId xmlns:a16="http://schemas.microsoft.com/office/drawing/2014/main" id="{1D9B93E8-DD04-4EA2-AC92-4EE66CD93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70560" y="162306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20</xdr:row>
      <xdr:rowOff>154940</xdr:rowOff>
    </xdr:from>
    <xdr:to>
      <xdr:col>1</xdr:col>
      <xdr:colOff>625380</xdr:colOff>
      <xdr:row>22</xdr:row>
      <xdr:rowOff>38640</xdr:rowOff>
    </xdr:to>
    <xdr:pic>
      <xdr:nvPicPr>
        <xdr:cNvPr id="27" name="Graphic 26" descr="Clipboard Partially Checked with solid fill">
          <a:extLst>
            <a:ext uri="{FF2B5EF4-FFF2-40B4-BE49-F238E27FC236}">
              <a16:creationId xmlns:a16="http://schemas.microsoft.com/office/drawing/2014/main" id="{FBF60D90-F8CF-4902-96CF-3CF1FD141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70560" y="398018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17</xdr:row>
      <xdr:rowOff>92850</xdr:rowOff>
    </xdr:from>
    <xdr:to>
      <xdr:col>1</xdr:col>
      <xdr:colOff>625380</xdr:colOff>
      <xdr:row>18</xdr:row>
      <xdr:rowOff>144190</xdr:rowOff>
    </xdr:to>
    <xdr:pic>
      <xdr:nvPicPr>
        <xdr:cNvPr id="28" name="Graphic 27" descr="Receipt with solid fill">
          <a:extLst>
            <a:ext uri="{FF2B5EF4-FFF2-40B4-BE49-F238E27FC236}">
              <a16:creationId xmlns:a16="http://schemas.microsoft.com/office/drawing/2014/main" id="{15991166-4562-448E-B476-AFF51C9FE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70560" y="335421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19</xdr:row>
      <xdr:rowOff>24410</xdr:rowOff>
    </xdr:from>
    <xdr:to>
      <xdr:col>1</xdr:col>
      <xdr:colOff>625380</xdr:colOff>
      <xdr:row>20</xdr:row>
      <xdr:rowOff>90990</xdr:rowOff>
    </xdr:to>
    <xdr:pic>
      <xdr:nvPicPr>
        <xdr:cNvPr id="29" name="Graphic 28" descr="Register with solid fill">
          <a:extLst>
            <a:ext uri="{FF2B5EF4-FFF2-40B4-BE49-F238E27FC236}">
              <a16:creationId xmlns:a16="http://schemas.microsoft.com/office/drawing/2014/main" id="{D09F6030-2874-416B-AF45-F8FF8DC6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70560" y="366677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15</xdr:row>
      <xdr:rowOff>105830</xdr:rowOff>
    </xdr:from>
    <xdr:to>
      <xdr:col>1</xdr:col>
      <xdr:colOff>625380</xdr:colOff>
      <xdr:row>16</xdr:row>
      <xdr:rowOff>159710</xdr:rowOff>
    </xdr:to>
    <xdr:pic>
      <xdr:nvPicPr>
        <xdr:cNvPr id="30" name="Graphic 29" descr="Full Brick Wall with solid fill">
          <a:extLst>
            <a:ext uri="{FF2B5EF4-FFF2-40B4-BE49-F238E27FC236}">
              <a16:creationId xmlns:a16="http://schemas.microsoft.com/office/drawing/2014/main" id="{0E0963B1-9086-490D-8797-F16EA76AA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0560" y="297095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10</xdr:row>
      <xdr:rowOff>98350</xdr:rowOff>
    </xdr:from>
    <xdr:to>
      <xdr:col>1</xdr:col>
      <xdr:colOff>625380</xdr:colOff>
      <xdr:row>11</xdr:row>
      <xdr:rowOff>152230</xdr:rowOff>
    </xdr:to>
    <xdr:pic>
      <xdr:nvPicPr>
        <xdr:cNvPr id="31" name="Graphic 30" descr="User with solid fill">
          <a:extLst>
            <a:ext uri="{FF2B5EF4-FFF2-40B4-BE49-F238E27FC236}">
              <a16:creationId xmlns:a16="http://schemas.microsoft.com/office/drawing/2014/main" id="{69131D7A-639B-436D-82B8-5A9573C6B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70560" y="197287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11</xdr:row>
      <xdr:rowOff>193740</xdr:rowOff>
    </xdr:from>
    <xdr:to>
      <xdr:col>1</xdr:col>
      <xdr:colOff>625380</xdr:colOff>
      <xdr:row>13</xdr:row>
      <xdr:rowOff>49500</xdr:rowOff>
    </xdr:to>
    <xdr:pic>
      <xdr:nvPicPr>
        <xdr:cNvPr id="32" name="Graphic 31" descr="User outline">
          <a:extLst>
            <a:ext uri="{FF2B5EF4-FFF2-40B4-BE49-F238E27FC236}">
              <a16:creationId xmlns:a16="http://schemas.microsoft.com/office/drawing/2014/main" id="{C30CA589-DFEC-4A27-966D-F79242C1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70560" y="226638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13</xdr:row>
      <xdr:rowOff>149860</xdr:rowOff>
    </xdr:from>
    <xdr:to>
      <xdr:col>1</xdr:col>
      <xdr:colOff>625380</xdr:colOff>
      <xdr:row>15</xdr:row>
      <xdr:rowOff>5620</xdr:rowOff>
    </xdr:to>
    <xdr:pic>
      <xdr:nvPicPr>
        <xdr:cNvPr id="33" name="Graphic 32" descr="Inventory outline">
          <a:extLst>
            <a:ext uri="{FF2B5EF4-FFF2-40B4-BE49-F238E27FC236}">
              <a16:creationId xmlns:a16="http://schemas.microsoft.com/office/drawing/2014/main" id="{0D150548-9994-4322-AE10-D3C5D270F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70560" y="261874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708660</xdr:colOff>
      <xdr:row>9</xdr:row>
      <xdr:rowOff>15240</xdr:rowOff>
    </xdr:from>
    <xdr:to>
      <xdr:col>1</xdr:col>
      <xdr:colOff>1668780</xdr:colOff>
      <xdr:row>10</xdr:row>
      <xdr:rowOff>15240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C7D33CA-95D2-4308-B0AF-E68F6EBD5B9D}"/>
            </a:ext>
          </a:extLst>
        </xdr:cNvPr>
        <xdr:cNvSpPr/>
      </xdr:nvSpPr>
      <xdr:spPr>
        <a:xfrm>
          <a:off x="1005840" y="166116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708660</xdr:colOff>
      <xdr:row>10</xdr:row>
      <xdr:rowOff>170906</xdr:rowOff>
    </xdr:from>
    <xdr:to>
      <xdr:col>1</xdr:col>
      <xdr:colOff>1668780</xdr:colOff>
      <xdr:row>11</xdr:row>
      <xdr:rowOff>170906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05AFA52-43D5-4C5E-BA84-DE8BF4475534}"/>
            </a:ext>
          </a:extLst>
        </xdr:cNvPr>
        <xdr:cNvSpPr/>
      </xdr:nvSpPr>
      <xdr:spPr>
        <a:xfrm>
          <a:off x="1005840" y="199970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708660</xdr:colOff>
      <xdr:row>12</xdr:row>
      <xdr:rowOff>143692</xdr:rowOff>
    </xdr:from>
    <xdr:to>
      <xdr:col>1</xdr:col>
      <xdr:colOff>1668780</xdr:colOff>
      <xdr:row>13</xdr:row>
      <xdr:rowOff>143692</xdr:rowOff>
    </xdr:to>
    <xdr:sp macro="" textlink="">
      <xdr:nvSpPr>
        <xdr:cNvPr id="36" name="Rectangle 35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6C825EC-5A53-4A85-B705-DB51A3FC9CDD}"/>
            </a:ext>
          </a:extLst>
        </xdr:cNvPr>
        <xdr:cNvSpPr/>
      </xdr:nvSpPr>
      <xdr:spPr>
        <a:xfrm>
          <a:off x="1005840" y="233825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Vendors</a:t>
          </a:r>
        </a:p>
      </xdr:txBody>
    </xdr:sp>
    <xdr:clientData/>
  </xdr:twoCellAnchor>
  <xdr:twoCellAnchor>
    <xdr:from>
      <xdr:col>1</xdr:col>
      <xdr:colOff>708660</xdr:colOff>
      <xdr:row>14</xdr:row>
      <xdr:rowOff>116478</xdr:rowOff>
    </xdr:from>
    <xdr:to>
      <xdr:col>1</xdr:col>
      <xdr:colOff>1668780</xdr:colOff>
      <xdr:row>15</xdr:row>
      <xdr:rowOff>116478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F4DB330-460E-4867-84DB-F2AA5D4B4CB0}"/>
            </a:ext>
          </a:extLst>
        </xdr:cNvPr>
        <xdr:cNvSpPr/>
      </xdr:nvSpPr>
      <xdr:spPr>
        <a:xfrm>
          <a:off x="1005840" y="267679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708660</xdr:colOff>
      <xdr:row>16</xdr:row>
      <xdr:rowOff>89264</xdr:rowOff>
    </xdr:from>
    <xdr:to>
      <xdr:col>1</xdr:col>
      <xdr:colOff>1668780</xdr:colOff>
      <xdr:row>17</xdr:row>
      <xdr:rowOff>89264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F3A1BCC-F3C7-4A85-AB04-F8B8A9F30D7B}"/>
            </a:ext>
          </a:extLst>
        </xdr:cNvPr>
        <xdr:cNvSpPr/>
      </xdr:nvSpPr>
      <xdr:spPr>
        <a:xfrm>
          <a:off x="1005840" y="3015344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New Entry</a:t>
          </a:r>
        </a:p>
      </xdr:txBody>
    </xdr:sp>
    <xdr:clientData/>
  </xdr:twoCellAnchor>
  <xdr:twoCellAnchor>
    <xdr:from>
      <xdr:col>1</xdr:col>
      <xdr:colOff>708660</xdr:colOff>
      <xdr:row>18</xdr:row>
      <xdr:rowOff>62050</xdr:rowOff>
    </xdr:from>
    <xdr:to>
      <xdr:col>1</xdr:col>
      <xdr:colOff>1668780</xdr:colOff>
      <xdr:row>19</xdr:row>
      <xdr:rowOff>62050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5840AB6-7A24-4832-8E0A-AB4277F8908E}"/>
            </a:ext>
          </a:extLst>
        </xdr:cNvPr>
        <xdr:cNvSpPr/>
      </xdr:nvSpPr>
      <xdr:spPr>
        <a:xfrm>
          <a:off x="1005840" y="335389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708660</xdr:colOff>
      <xdr:row>20</xdr:row>
      <xdr:rowOff>34836</xdr:rowOff>
    </xdr:from>
    <xdr:to>
      <xdr:col>1</xdr:col>
      <xdr:colOff>1668780</xdr:colOff>
      <xdr:row>21</xdr:row>
      <xdr:rowOff>34836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4D0E67E-E269-40AA-BACF-48541EEE86E4}"/>
            </a:ext>
          </a:extLst>
        </xdr:cNvPr>
        <xdr:cNvSpPr/>
      </xdr:nvSpPr>
      <xdr:spPr>
        <a:xfrm>
          <a:off x="1005840" y="369243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708660</xdr:colOff>
      <xdr:row>22</xdr:row>
      <xdr:rowOff>7620</xdr:rowOff>
    </xdr:from>
    <xdr:to>
      <xdr:col>1</xdr:col>
      <xdr:colOff>1668780</xdr:colOff>
      <xdr:row>23</xdr:row>
      <xdr:rowOff>7620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26D42D9-2EC1-4AF1-84CE-5691F5AA2FB8}"/>
            </a:ext>
          </a:extLst>
        </xdr:cNvPr>
        <xdr:cNvSpPr/>
      </xdr:nvSpPr>
      <xdr:spPr>
        <a:xfrm>
          <a:off x="1005840" y="403098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Inventory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8B23AEC-B3A0-4499-A513-9497DEAA93C9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B72000F-C2BB-4702-90EF-790D60947353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533400</xdr:colOff>
      <xdr:row>2</xdr:row>
      <xdr:rowOff>15240</xdr:rowOff>
    </xdr:from>
    <xdr:to>
      <xdr:col>1</xdr:col>
      <xdr:colOff>1085850</xdr:colOff>
      <xdr:row>5</xdr:row>
      <xdr:rowOff>16510</xdr:rowOff>
    </xdr:to>
    <xdr:pic>
      <xdr:nvPicPr>
        <xdr:cNvPr id="24" name="Graphic 23" descr="Search Inventory with solid fill">
          <a:extLst>
            <a:ext uri="{FF2B5EF4-FFF2-40B4-BE49-F238E27FC236}">
              <a16:creationId xmlns:a16="http://schemas.microsoft.com/office/drawing/2014/main" id="{F7508B38-DF4C-4EC8-A3C0-B8C70A6B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0580" y="38100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16</xdr:col>
      <xdr:colOff>251460</xdr:colOff>
      <xdr:row>5</xdr:row>
      <xdr:rowOff>121920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D6CA6E6-C82D-4344-8687-40262109E0E6}"/>
            </a:ext>
          </a:extLst>
        </xdr:cNvPr>
        <xdr:cNvSpPr/>
      </xdr:nvSpPr>
      <xdr:spPr>
        <a:xfrm>
          <a:off x="2339340" y="36576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Products</a:t>
          </a:r>
        </a:p>
      </xdr:txBody>
    </xdr:sp>
    <xdr:clientData/>
  </xdr:twoCellAnchor>
  <xdr:twoCellAnchor editAs="absolute">
    <xdr:from>
      <xdr:col>1</xdr:col>
      <xdr:colOff>297180</xdr:colOff>
      <xdr:row>9</xdr:row>
      <xdr:rowOff>106680</xdr:rowOff>
    </xdr:from>
    <xdr:to>
      <xdr:col>1</xdr:col>
      <xdr:colOff>627380</xdr:colOff>
      <xdr:row>11</xdr:row>
      <xdr:rowOff>38100</xdr:rowOff>
    </xdr:to>
    <xdr:pic>
      <xdr:nvPicPr>
        <xdr:cNvPr id="26" name="Graphic 25" descr="Presentation with bar chart with solid fill">
          <a:extLst>
            <a:ext uri="{FF2B5EF4-FFF2-40B4-BE49-F238E27FC236}">
              <a16:creationId xmlns:a16="http://schemas.microsoft.com/office/drawing/2014/main" id="{4C6F21BA-BBCA-4673-82AD-8D16CF916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4360" y="178308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21</xdr:row>
      <xdr:rowOff>132080</xdr:rowOff>
    </xdr:from>
    <xdr:to>
      <xdr:col>1</xdr:col>
      <xdr:colOff>549180</xdr:colOff>
      <xdr:row>23</xdr:row>
      <xdr:rowOff>15780</xdr:rowOff>
    </xdr:to>
    <xdr:pic>
      <xdr:nvPicPr>
        <xdr:cNvPr id="27" name="Graphic 26" descr="Clipboard Partially Checked with solid fill">
          <a:extLst>
            <a:ext uri="{FF2B5EF4-FFF2-40B4-BE49-F238E27FC236}">
              <a16:creationId xmlns:a16="http://schemas.microsoft.com/office/drawing/2014/main" id="{E0E6EBA8-4B6C-48FE-AC9F-9D1A32246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4360" y="414020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18</xdr:row>
      <xdr:rowOff>54750</xdr:rowOff>
    </xdr:from>
    <xdr:to>
      <xdr:col>1</xdr:col>
      <xdr:colOff>549180</xdr:colOff>
      <xdr:row>19</xdr:row>
      <xdr:rowOff>121330</xdr:rowOff>
    </xdr:to>
    <xdr:pic>
      <xdr:nvPicPr>
        <xdr:cNvPr id="28" name="Graphic 27" descr="Receipt with solid fill">
          <a:extLst>
            <a:ext uri="{FF2B5EF4-FFF2-40B4-BE49-F238E27FC236}">
              <a16:creationId xmlns:a16="http://schemas.microsoft.com/office/drawing/2014/main" id="{EE6312FC-3654-4D68-B2B4-5ABE52FC3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4360" y="351423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20</xdr:row>
      <xdr:rowOff>1550</xdr:rowOff>
    </xdr:from>
    <xdr:to>
      <xdr:col>1</xdr:col>
      <xdr:colOff>549180</xdr:colOff>
      <xdr:row>21</xdr:row>
      <xdr:rowOff>68130</xdr:rowOff>
    </xdr:to>
    <xdr:pic>
      <xdr:nvPicPr>
        <xdr:cNvPr id="29" name="Graphic 28" descr="Register with solid fill">
          <a:extLst>
            <a:ext uri="{FF2B5EF4-FFF2-40B4-BE49-F238E27FC236}">
              <a16:creationId xmlns:a16="http://schemas.microsoft.com/office/drawing/2014/main" id="{78DF3A36-549D-47A8-BD78-E176BFA75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94360" y="382679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16</xdr:row>
      <xdr:rowOff>67730</xdr:rowOff>
    </xdr:from>
    <xdr:to>
      <xdr:col>1</xdr:col>
      <xdr:colOff>549180</xdr:colOff>
      <xdr:row>17</xdr:row>
      <xdr:rowOff>121610</xdr:rowOff>
    </xdr:to>
    <xdr:pic>
      <xdr:nvPicPr>
        <xdr:cNvPr id="30" name="Graphic 29" descr="Full Brick Wall with solid fill">
          <a:extLst>
            <a:ext uri="{FF2B5EF4-FFF2-40B4-BE49-F238E27FC236}">
              <a16:creationId xmlns:a16="http://schemas.microsoft.com/office/drawing/2014/main" id="{EE9F724A-1053-42E4-8DF9-B77A5227F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94360" y="313097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11</xdr:row>
      <xdr:rowOff>60250</xdr:rowOff>
    </xdr:from>
    <xdr:to>
      <xdr:col>1</xdr:col>
      <xdr:colOff>549180</xdr:colOff>
      <xdr:row>12</xdr:row>
      <xdr:rowOff>114130</xdr:rowOff>
    </xdr:to>
    <xdr:pic>
      <xdr:nvPicPr>
        <xdr:cNvPr id="31" name="Graphic 30" descr="User with solid fill">
          <a:extLst>
            <a:ext uri="{FF2B5EF4-FFF2-40B4-BE49-F238E27FC236}">
              <a16:creationId xmlns:a16="http://schemas.microsoft.com/office/drawing/2014/main" id="{858E30DF-74EB-4790-BE07-D5AD4FA2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94360" y="213289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12</xdr:row>
      <xdr:rowOff>155640</xdr:rowOff>
    </xdr:from>
    <xdr:to>
      <xdr:col>1</xdr:col>
      <xdr:colOff>549180</xdr:colOff>
      <xdr:row>14</xdr:row>
      <xdr:rowOff>11400</xdr:rowOff>
    </xdr:to>
    <xdr:pic>
      <xdr:nvPicPr>
        <xdr:cNvPr id="32" name="Graphic 31" descr="User outline">
          <a:extLst>
            <a:ext uri="{FF2B5EF4-FFF2-40B4-BE49-F238E27FC236}">
              <a16:creationId xmlns:a16="http://schemas.microsoft.com/office/drawing/2014/main" id="{181CD7B3-86B5-46AD-B0A2-88F17B1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94360" y="242640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14</xdr:row>
      <xdr:rowOff>111760</xdr:rowOff>
    </xdr:from>
    <xdr:to>
      <xdr:col>1</xdr:col>
      <xdr:colOff>549180</xdr:colOff>
      <xdr:row>15</xdr:row>
      <xdr:rowOff>165640</xdr:rowOff>
    </xdr:to>
    <xdr:pic>
      <xdr:nvPicPr>
        <xdr:cNvPr id="33" name="Graphic 32" descr="Inventory outline">
          <a:extLst>
            <a:ext uri="{FF2B5EF4-FFF2-40B4-BE49-F238E27FC236}">
              <a16:creationId xmlns:a16="http://schemas.microsoft.com/office/drawing/2014/main" id="{E6227A66-EE9D-4135-B176-7632E962B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94360" y="277876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624840</xdr:colOff>
      <xdr:row>9</xdr:row>
      <xdr:rowOff>175260</xdr:rowOff>
    </xdr:from>
    <xdr:to>
      <xdr:col>1</xdr:col>
      <xdr:colOff>1584960</xdr:colOff>
      <xdr:row>10</xdr:row>
      <xdr:rowOff>175260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919D062-76DE-489C-980D-51D34E91812E}"/>
            </a:ext>
          </a:extLst>
        </xdr:cNvPr>
        <xdr:cNvSpPr/>
      </xdr:nvSpPr>
      <xdr:spPr>
        <a:xfrm>
          <a:off x="922020" y="182118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624840</xdr:colOff>
      <xdr:row>11</xdr:row>
      <xdr:rowOff>148046</xdr:rowOff>
    </xdr:from>
    <xdr:to>
      <xdr:col>1</xdr:col>
      <xdr:colOff>1584960</xdr:colOff>
      <xdr:row>12</xdr:row>
      <xdr:rowOff>148046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E3E133B-F046-4A7A-AB8E-0236B96CDAF2}"/>
            </a:ext>
          </a:extLst>
        </xdr:cNvPr>
        <xdr:cNvSpPr/>
      </xdr:nvSpPr>
      <xdr:spPr>
        <a:xfrm>
          <a:off x="922020" y="215972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624840</xdr:colOff>
      <xdr:row>13</xdr:row>
      <xdr:rowOff>120832</xdr:rowOff>
    </xdr:from>
    <xdr:to>
      <xdr:col>1</xdr:col>
      <xdr:colOff>1584960</xdr:colOff>
      <xdr:row>14</xdr:row>
      <xdr:rowOff>120832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D55A029-113E-4AB4-8D1F-0DFE83B0057E}"/>
            </a:ext>
          </a:extLst>
        </xdr:cNvPr>
        <xdr:cNvSpPr/>
      </xdr:nvSpPr>
      <xdr:spPr>
        <a:xfrm>
          <a:off x="922020" y="249827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624840</xdr:colOff>
      <xdr:row>15</xdr:row>
      <xdr:rowOff>93618</xdr:rowOff>
    </xdr:from>
    <xdr:to>
      <xdr:col>1</xdr:col>
      <xdr:colOff>1584960</xdr:colOff>
      <xdr:row>16</xdr:row>
      <xdr:rowOff>93618</xdr:rowOff>
    </xdr:to>
    <xdr:sp macro="" textlink="">
      <xdr:nvSpPr>
        <xdr:cNvPr id="37" name="Rectangle 3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DA29B8F-B5A8-44C1-AE07-05F22D5CBDE3}"/>
            </a:ext>
          </a:extLst>
        </xdr:cNvPr>
        <xdr:cNvSpPr/>
      </xdr:nvSpPr>
      <xdr:spPr>
        <a:xfrm>
          <a:off x="922020" y="283681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624840</xdr:colOff>
      <xdr:row>17</xdr:row>
      <xdr:rowOff>66404</xdr:rowOff>
    </xdr:from>
    <xdr:to>
      <xdr:col>1</xdr:col>
      <xdr:colOff>1584960</xdr:colOff>
      <xdr:row>18</xdr:row>
      <xdr:rowOff>66404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062E32E-26A7-43C3-894D-43A114EBEE60}"/>
            </a:ext>
          </a:extLst>
        </xdr:cNvPr>
        <xdr:cNvSpPr/>
      </xdr:nvSpPr>
      <xdr:spPr>
        <a:xfrm>
          <a:off x="922020" y="3175364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New Entry</a:t>
          </a:r>
        </a:p>
      </xdr:txBody>
    </xdr:sp>
    <xdr:clientData/>
  </xdr:twoCellAnchor>
  <xdr:twoCellAnchor>
    <xdr:from>
      <xdr:col>1</xdr:col>
      <xdr:colOff>624840</xdr:colOff>
      <xdr:row>19</xdr:row>
      <xdr:rowOff>39190</xdr:rowOff>
    </xdr:from>
    <xdr:to>
      <xdr:col>1</xdr:col>
      <xdr:colOff>1584960</xdr:colOff>
      <xdr:row>20</xdr:row>
      <xdr:rowOff>39190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EF65E1C-3C08-47E7-A7F1-CE7F67EB3E25}"/>
            </a:ext>
          </a:extLst>
        </xdr:cNvPr>
        <xdr:cNvSpPr/>
      </xdr:nvSpPr>
      <xdr:spPr>
        <a:xfrm>
          <a:off x="922020" y="351391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624840</xdr:colOff>
      <xdr:row>21</xdr:row>
      <xdr:rowOff>11976</xdr:rowOff>
    </xdr:from>
    <xdr:to>
      <xdr:col>1</xdr:col>
      <xdr:colOff>1584960</xdr:colOff>
      <xdr:row>22</xdr:row>
      <xdr:rowOff>11976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F091C95-30C5-4B5D-82A4-781086C30C30}"/>
            </a:ext>
          </a:extLst>
        </xdr:cNvPr>
        <xdr:cNvSpPr/>
      </xdr:nvSpPr>
      <xdr:spPr>
        <a:xfrm>
          <a:off x="922020" y="385245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624840</xdr:colOff>
      <xdr:row>22</xdr:row>
      <xdr:rowOff>167640</xdr:rowOff>
    </xdr:from>
    <xdr:to>
      <xdr:col>1</xdr:col>
      <xdr:colOff>1584960</xdr:colOff>
      <xdr:row>23</xdr:row>
      <xdr:rowOff>167640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E04F050-3324-482C-899A-F565A2396DE6}"/>
            </a:ext>
          </a:extLst>
        </xdr:cNvPr>
        <xdr:cNvSpPr/>
      </xdr:nvSpPr>
      <xdr:spPr>
        <a:xfrm>
          <a:off x="922020" y="419100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Inventory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44B84C-00DB-4A87-B674-12EDE08C8FA7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4DF022A-93BD-4564-8B8C-A4AFE49FF3AE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533400</xdr:colOff>
      <xdr:row>1</xdr:row>
      <xdr:rowOff>175260</xdr:rowOff>
    </xdr:from>
    <xdr:to>
      <xdr:col>1</xdr:col>
      <xdr:colOff>1085850</xdr:colOff>
      <xdr:row>4</xdr:row>
      <xdr:rowOff>176530</xdr:rowOff>
    </xdr:to>
    <xdr:pic>
      <xdr:nvPicPr>
        <xdr:cNvPr id="24" name="Graphic 23" descr="Search Inventory with solid fill">
          <a:extLst>
            <a:ext uri="{FF2B5EF4-FFF2-40B4-BE49-F238E27FC236}">
              <a16:creationId xmlns:a16="http://schemas.microsoft.com/office/drawing/2014/main" id="{2E84FAB9-6B66-4236-A171-F81F43E1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0580" y="35814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17</xdr:col>
      <xdr:colOff>60960</xdr:colOff>
      <xdr:row>5</xdr:row>
      <xdr:rowOff>121920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42B672E-7A47-4357-8CDC-C74EB2CCE001}"/>
            </a:ext>
          </a:extLst>
        </xdr:cNvPr>
        <xdr:cNvSpPr/>
      </xdr:nvSpPr>
      <xdr:spPr>
        <a:xfrm>
          <a:off x="2339340" y="36576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New Entry</a:t>
          </a:r>
        </a:p>
      </xdr:txBody>
    </xdr:sp>
    <xdr:clientData/>
  </xdr:twoCellAnchor>
  <xdr:twoCellAnchor editAs="absolute">
    <xdr:from>
      <xdr:col>1</xdr:col>
      <xdr:colOff>426720</xdr:colOff>
      <xdr:row>9</xdr:row>
      <xdr:rowOff>129540</xdr:rowOff>
    </xdr:from>
    <xdr:to>
      <xdr:col>1</xdr:col>
      <xdr:colOff>756920</xdr:colOff>
      <xdr:row>11</xdr:row>
      <xdr:rowOff>45720</xdr:rowOff>
    </xdr:to>
    <xdr:pic>
      <xdr:nvPicPr>
        <xdr:cNvPr id="26" name="Graphic 25" descr="Presentation with bar chart with solid fill">
          <a:extLst>
            <a:ext uri="{FF2B5EF4-FFF2-40B4-BE49-F238E27FC236}">
              <a16:creationId xmlns:a16="http://schemas.microsoft.com/office/drawing/2014/main" id="{472997C3-E9BC-4705-88E5-D917B0DE5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3900" y="182118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22</xdr:row>
      <xdr:rowOff>63500</xdr:rowOff>
    </xdr:from>
    <xdr:to>
      <xdr:col>1</xdr:col>
      <xdr:colOff>678720</xdr:colOff>
      <xdr:row>23</xdr:row>
      <xdr:rowOff>130080</xdr:rowOff>
    </xdr:to>
    <xdr:pic>
      <xdr:nvPicPr>
        <xdr:cNvPr id="27" name="Graphic 26" descr="Clipboard Partially Checked with solid fill">
          <a:extLst>
            <a:ext uri="{FF2B5EF4-FFF2-40B4-BE49-F238E27FC236}">
              <a16:creationId xmlns:a16="http://schemas.microsoft.com/office/drawing/2014/main" id="{D8143E2B-DEC4-4C22-BB3B-C9452D0C5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3900" y="417830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18</xdr:row>
      <xdr:rowOff>169050</xdr:rowOff>
    </xdr:from>
    <xdr:to>
      <xdr:col>1</xdr:col>
      <xdr:colOff>678720</xdr:colOff>
      <xdr:row>20</xdr:row>
      <xdr:rowOff>52750</xdr:rowOff>
    </xdr:to>
    <xdr:pic>
      <xdr:nvPicPr>
        <xdr:cNvPr id="28" name="Graphic 27" descr="Receipt with solid fill">
          <a:extLst>
            <a:ext uri="{FF2B5EF4-FFF2-40B4-BE49-F238E27FC236}">
              <a16:creationId xmlns:a16="http://schemas.microsoft.com/office/drawing/2014/main" id="{0AEAEBF4-BA0C-48A9-A943-B08B3F05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3900" y="355233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20</xdr:row>
      <xdr:rowOff>115850</xdr:rowOff>
    </xdr:from>
    <xdr:to>
      <xdr:col>1</xdr:col>
      <xdr:colOff>678720</xdr:colOff>
      <xdr:row>21</xdr:row>
      <xdr:rowOff>182430</xdr:rowOff>
    </xdr:to>
    <xdr:pic>
      <xdr:nvPicPr>
        <xdr:cNvPr id="29" name="Graphic 28" descr="Register with solid fill">
          <a:extLst>
            <a:ext uri="{FF2B5EF4-FFF2-40B4-BE49-F238E27FC236}">
              <a16:creationId xmlns:a16="http://schemas.microsoft.com/office/drawing/2014/main" id="{813C22F7-6281-4DB4-BBC7-2A57C5DF3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3900" y="386489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16</xdr:row>
      <xdr:rowOff>151550</xdr:rowOff>
    </xdr:from>
    <xdr:to>
      <xdr:col>1</xdr:col>
      <xdr:colOff>678720</xdr:colOff>
      <xdr:row>18</xdr:row>
      <xdr:rowOff>37790</xdr:rowOff>
    </xdr:to>
    <xdr:pic>
      <xdr:nvPicPr>
        <xdr:cNvPr id="30" name="Graphic 29" descr="Full Brick Wall with solid fill">
          <a:extLst>
            <a:ext uri="{FF2B5EF4-FFF2-40B4-BE49-F238E27FC236}">
              <a16:creationId xmlns:a16="http://schemas.microsoft.com/office/drawing/2014/main" id="{C3564678-7D1E-4CB1-A92D-56F0B713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3900" y="316907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11</xdr:row>
      <xdr:rowOff>67870</xdr:rowOff>
    </xdr:from>
    <xdr:to>
      <xdr:col>1</xdr:col>
      <xdr:colOff>678720</xdr:colOff>
      <xdr:row>12</xdr:row>
      <xdr:rowOff>136990</xdr:rowOff>
    </xdr:to>
    <xdr:pic>
      <xdr:nvPicPr>
        <xdr:cNvPr id="31" name="Graphic 30" descr="User with solid fill">
          <a:extLst>
            <a:ext uri="{FF2B5EF4-FFF2-40B4-BE49-F238E27FC236}">
              <a16:creationId xmlns:a16="http://schemas.microsoft.com/office/drawing/2014/main" id="{53C13245-0DF3-4DFD-9000-088C4F211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23900" y="217099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12</xdr:row>
      <xdr:rowOff>178500</xdr:rowOff>
    </xdr:from>
    <xdr:to>
      <xdr:col>1</xdr:col>
      <xdr:colOff>678720</xdr:colOff>
      <xdr:row>14</xdr:row>
      <xdr:rowOff>64740</xdr:rowOff>
    </xdr:to>
    <xdr:pic>
      <xdr:nvPicPr>
        <xdr:cNvPr id="32" name="Graphic 31" descr="User outline">
          <a:extLst>
            <a:ext uri="{FF2B5EF4-FFF2-40B4-BE49-F238E27FC236}">
              <a16:creationId xmlns:a16="http://schemas.microsoft.com/office/drawing/2014/main" id="{4372D029-D920-45E6-82B0-16ED48064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723900" y="246450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426720</xdr:colOff>
      <xdr:row>14</xdr:row>
      <xdr:rowOff>165100</xdr:rowOff>
    </xdr:from>
    <xdr:to>
      <xdr:col>1</xdr:col>
      <xdr:colOff>678720</xdr:colOff>
      <xdr:row>16</xdr:row>
      <xdr:rowOff>51340</xdr:rowOff>
    </xdr:to>
    <xdr:pic>
      <xdr:nvPicPr>
        <xdr:cNvPr id="33" name="Graphic 32" descr="Inventory outline">
          <a:extLst>
            <a:ext uri="{FF2B5EF4-FFF2-40B4-BE49-F238E27FC236}">
              <a16:creationId xmlns:a16="http://schemas.microsoft.com/office/drawing/2014/main" id="{97F1239A-EE40-4786-A226-B36586EAE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23900" y="281686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708660</xdr:colOff>
      <xdr:row>10</xdr:row>
      <xdr:rowOff>22860</xdr:rowOff>
    </xdr:from>
    <xdr:to>
      <xdr:col>1</xdr:col>
      <xdr:colOff>1668780</xdr:colOff>
      <xdr:row>11</xdr:row>
      <xdr:rowOff>22860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156608-F03E-40B1-9847-5A647005CD4E}"/>
            </a:ext>
          </a:extLst>
        </xdr:cNvPr>
        <xdr:cNvSpPr/>
      </xdr:nvSpPr>
      <xdr:spPr>
        <a:xfrm>
          <a:off x="1005840" y="185166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708660</xdr:colOff>
      <xdr:row>11</xdr:row>
      <xdr:rowOff>178526</xdr:rowOff>
    </xdr:from>
    <xdr:to>
      <xdr:col>1</xdr:col>
      <xdr:colOff>1668780</xdr:colOff>
      <xdr:row>12</xdr:row>
      <xdr:rowOff>178526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E501AAA-57E8-47F9-AFE0-266CE47C6313}"/>
            </a:ext>
          </a:extLst>
        </xdr:cNvPr>
        <xdr:cNvSpPr/>
      </xdr:nvSpPr>
      <xdr:spPr>
        <a:xfrm>
          <a:off x="1005840" y="219020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708660</xdr:colOff>
      <xdr:row>13</xdr:row>
      <xdr:rowOff>151312</xdr:rowOff>
    </xdr:from>
    <xdr:to>
      <xdr:col>1</xdr:col>
      <xdr:colOff>1668780</xdr:colOff>
      <xdr:row>14</xdr:row>
      <xdr:rowOff>151312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6CE316B-36D9-4273-921B-8F3F4D974456}"/>
            </a:ext>
          </a:extLst>
        </xdr:cNvPr>
        <xdr:cNvSpPr/>
      </xdr:nvSpPr>
      <xdr:spPr>
        <a:xfrm>
          <a:off x="1005840" y="252875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708660</xdr:colOff>
      <xdr:row>15</xdr:row>
      <xdr:rowOff>124098</xdr:rowOff>
    </xdr:from>
    <xdr:to>
      <xdr:col>1</xdr:col>
      <xdr:colOff>1668780</xdr:colOff>
      <xdr:row>16</xdr:row>
      <xdr:rowOff>124098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08DE470-E0E1-426A-B5BA-E1EBCE4CE2FE}"/>
            </a:ext>
          </a:extLst>
        </xdr:cNvPr>
        <xdr:cNvSpPr/>
      </xdr:nvSpPr>
      <xdr:spPr>
        <a:xfrm>
          <a:off x="1005840" y="286729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708660</xdr:colOff>
      <xdr:row>17</xdr:row>
      <xdr:rowOff>96884</xdr:rowOff>
    </xdr:from>
    <xdr:to>
      <xdr:col>1</xdr:col>
      <xdr:colOff>1668780</xdr:colOff>
      <xdr:row>18</xdr:row>
      <xdr:rowOff>96884</xdr:rowOff>
    </xdr:to>
    <xdr:sp macro="" textlink="">
      <xdr:nvSpPr>
        <xdr:cNvPr id="38" name="Rectangle 3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766D66E-14F9-41EA-AC74-CEA50614BBA3}"/>
            </a:ext>
          </a:extLst>
        </xdr:cNvPr>
        <xdr:cNvSpPr/>
      </xdr:nvSpPr>
      <xdr:spPr>
        <a:xfrm>
          <a:off x="1005840" y="3205844"/>
          <a:ext cx="960120" cy="1828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New Entry</a:t>
          </a:r>
        </a:p>
      </xdr:txBody>
    </xdr:sp>
    <xdr:clientData/>
  </xdr:twoCellAnchor>
  <xdr:twoCellAnchor>
    <xdr:from>
      <xdr:col>1</xdr:col>
      <xdr:colOff>708660</xdr:colOff>
      <xdr:row>19</xdr:row>
      <xdr:rowOff>69670</xdr:rowOff>
    </xdr:from>
    <xdr:to>
      <xdr:col>1</xdr:col>
      <xdr:colOff>1668780</xdr:colOff>
      <xdr:row>20</xdr:row>
      <xdr:rowOff>69670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D95CEF9-F13F-46DE-BA7B-0748DD323771}"/>
            </a:ext>
          </a:extLst>
        </xdr:cNvPr>
        <xdr:cNvSpPr/>
      </xdr:nvSpPr>
      <xdr:spPr>
        <a:xfrm>
          <a:off x="1005840" y="354439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708660</xdr:colOff>
      <xdr:row>21</xdr:row>
      <xdr:rowOff>42456</xdr:rowOff>
    </xdr:from>
    <xdr:to>
      <xdr:col>1</xdr:col>
      <xdr:colOff>1668780</xdr:colOff>
      <xdr:row>22</xdr:row>
      <xdr:rowOff>42456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B380707-5DFF-49FC-AE8C-12CB751CAD52}"/>
            </a:ext>
          </a:extLst>
        </xdr:cNvPr>
        <xdr:cNvSpPr/>
      </xdr:nvSpPr>
      <xdr:spPr>
        <a:xfrm>
          <a:off x="1005840" y="388293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708660</xdr:colOff>
      <xdr:row>23</xdr:row>
      <xdr:rowOff>15240</xdr:rowOff>
    </xdr:from>
    <xdr:to>
      <xdr:col>1</xdr:col>
      <xdr:colOff>1668780</xdr:colOff>
      <xdr:row>24</xdr:row>
      <xdr:rowOff>15240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71770DF-B62D-4402-A7BA-4D763C4E6B59}"/>
            </a:ext>
          </a:extLst>
        </xdr:cNvPr>
        <xdr:cNvSpPr/>
      </xdr:nvSpPr>
      <xdr:spPr>
        <a:xfrm>
          <a:off x="1005840" y="422148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Inventory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F506A65-E2B8-4E3B-8548-A93DBDA1220A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0A7E6DC-D6C8-49D6-92E8-6C67CD635D79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541020</xdr:colOff>
      <xdr:row>2</xdr:row>
      <xdr:rowOff>7620</xdr:rowOff>
    </xdr:from>
    <xdr:to>
      <xdr:col>1</xdr:col>
      <xdr:colOff>1093470</xdr:colOff>
      <xdr:row>5</xdr:row>
      <xdr:rowOff>8890</xdr:rowOff>
    </xdr:to>
    <xdr:pic>
      <xdr:nvPicPr>
        <xdr:cNvPr id="24" name="Graphic 23" descr="Search Inventory with solid fill">
          <a:extLst>
            <a:ext uri="{FF2B5EF4-FFF2-40B4-BE49-F238E27FC236}">
              <a16:creationId xmlns:a16="http://schemas.microsoft.com/office/drawing/2014/main" id="{4ED1F890-9681-457C-9260-F9B35B86D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8200" y="37338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16</xdr:col>
      <xdr:colOff>510540</xdr:colOff>
      <xdr:row>5</xdr:row>
      <xdr:rowOff>121920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50D146A-63AD-442E-B5F2-4CA653889ECC}"/>
            </a:ext>
          </a:extLst>
        </xdr:cNvPr>
        <xdr:cNvSpPr/>
      </xdr:nvSpPr>
      <xdr:spPr>
        <a:xfrm>
          <a:off x="2339340" y="36576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 editAs="absolute">
    <xdr:from>
      <xdr:col>1</xdr:col>
      <xdr:colOff>373380</xdr:colOff>
      <xdr:row>10</xdr:row>
      <xdr:rowOff>60960</xdr:rowOff>
    </xdr:from>
    <xdr:to>
      <xdr:col>1</xdr:col>
      <xdr:colOff>703580</xdr:colOff>
      <xdr:row>12</xdr:row>
      <xdr:rowOff>22860</xdr:rowOff>
    </xdr:to>
    <xdr:pic>
      <xdr:nvPicPr>
        <xdr:cNvPr id="26" name="Graphic 25" descr="Presentation with bar chart with solid fill">
          <a:extLst>
            <a:ext uri="{FF2B5EF4-FFF2-40B4-BE49-F238E27FC236}">
              <a16:creationId xmlns:a16="http://schemas.microsoft.com/office/drawing/2014/main" id="{B24808B5-37B3-473F-A4DC-1972C661C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70560" y="190500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23</xdr:row>
      <xdr:rowOff>40640</xdr:rowOff>
    </xdr:from>
    <xdr:to>
      <xdr:col>1</xdr:col>
      <xdr:colOff>625380</xdr:colOff>
      <xdr:row>24</xdr:row>
      <xdr:rowOff>107220</xdr:rowOff>
    </xdr:to>
    <xdr:pic>
      <xdr:nvPicPr>
        <xdr:cNvPr id="27" name="Graphic 26" descr="Clipboard Partially Checked with solid fill">
          <a:extLst>
            <a:ext uri="{FF2B5EF4-FFF2-40B4-BE49-F238E27FC236}">
              <a16:creationId xmlns:a16="http://schemas.microsoft.com/office/drawing/2014/main" id="{9F18DEB7-90C4-4579-A666-9FEED5D29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70560" y="426212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19</xdr:row>
      <xdr:rowOff>146190</xdr:rowOff>
    </xdr:from>
    <xdr:to>
      <xdr:col>1</xdr:col>
      <xdr:colOff>625380</xdr:colOff>
      <xdr:row>21</xdr:row>
      <xdr:rowOff>29890</xdr:rowOff>
    </xdr:to>
    <xdr:pic>
      <xdr:nvPicPr>
        <xdr:cNvPr id="28" name="Graphic 27" descr="Receipt with solid fill">
          <a:extLst>
            <a:ext uri="{FF2B5EF4-FFF2-40B4-BE49-F238E27FC236}">
              <a16:creationId xmlns:a16="http://schemas.microsoft.com/office/drawing/2014/main" id="{81B4E7A4-3096-4383-8188-2E08DCFE0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70560" y="363615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21</xdr:row>
      <xdr:rowOff>92990</xdr:rowOff>
    </xdr:from>
    <xdr:to>
      <xdr:col>1</xdr:col>
      <xdr:colOff>625380</xdr:colOff>
      <xdr:row>22</xdr:row>
      <xdr:rowOff>159570</xdr:rowOff>
    </xdr:to>
    <xdr:pic>
      <xdr:nvPicPr>
        <xdr:cNvPr id="29" name="Graphic 28" descr="Register with solid fill">
          <a:extLst>
            <a:ext uri="{FF2B5EF4-FFF2-40B4-BE49-F238E27FC236}">
              <a16:creationId xmlns:a16="http://schemas.microsoft.com/office/drawing/2014/main" id="{50A70A2B-9C4A-4981-B61E-5867C5F13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70560" y="394871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17</xdr:row>
      <xdr:rowOff>128690</xdr:rowOff>
    </xdr:from>
    <xdr:to>
      <xdr:col>1</xdr:col>
      <xdr:colOff>625380</xdr:colOff>
      <xdr:row>19</xdr:row>
      <xdr:rowOff>14930</xdr:rowOff>
    </xdr:to>
    <xdr:pic>
      <xdr:nvPicPr>
        <xdr:cNvPr id="30" name="Graphic 29" descr="Full Brick Wall with solid fill">
          <a:extLst>
            <a:ext uri="{FF2B5EF4-FFF2-40B4-BE49-F238E27FC236}">
              <a16:creationId xmlns:a16="http://schemas.microsoft.com/office/drawing/2014/main" id="{888D9141-1C6E-4636-A574-5BD98EF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0560" y="325289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12</xdr:row>
      <xdr:rowOff>45010</xdr:rowOff>
    </xdr:from>
    <xdr:to>
      <xdr:col>1</xdr:col>
      <xdr:colOff>625380</xdr:colOff>
      <xdr:row>13</xdr:row>
      <xdr:rowOff>114130</xdr:rowOff>
    </xdr:to>
    <xdr:pic>
      <xdr:nvPicPr>
        <xdr:cNvPr id="31" name="Graphic 30" descr="User with solid fill">
          <a:extLst>
            <a:ext uri="{FF2B5EF4-FFF2-40B4-BE49-F238E27FC236}">
              <a16:creationId xmlns:a16="http://schemas.microsoft.com/office/drawing/2014/main" id="{54C255D0-D19F-4A92-B0B5-785CEB6B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70560" y="225481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13</xdr:row>
      <xdr:rowOff>155640</xdr:rowOff>
    </xdr:from>
    <xdr:to>
      <xdr:col>1</xdr:col>
      <xdr:colOff>625380</xdr:colOff>
      <xdr:row>15</xdr:row>
      <xdr:rowOff>41880</xdr:rowOff>
    </xdr:to>
    <xdr:pic>
      <xdr:nvPicPr>
        <xdr:cNvPr id="32" name="Graphic 31" descr="User outline">
          <a:extLst>
            <a:ext uri="{FF2B5EF4-FFF2-40B4-BE49-F238E27FC236}">
              <a16:creationId xmlns:a16="http://schemas.microsoft.com/office/drawing/2014/main" id="{6EB32FBF-53A1-421A-AFCF-95BB7B1E9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70560" y="254832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373380</xdr:colOff>
      <xdr:row>15</xdr:row>
      <xdr:rowOff>142240</xdr:rowOff>
    </xdr:from>
    <xdr:to>
      <xdr:col>1</xdr:col>
      <xdr:colOff>625380</xdr:colOff>
      <xdr:row>17</xdr:row>
      <xdr:rowOff>28480</xdr:rowOff>
    </xdr:to>
    <xdr:pic>
      <xdr:nvPicPr>
        <xdr:cNvPr id="33" name="Graphic 32" descr="Inventory outline">
          <a:extLst>
            <a:ext uri="{FF2B5EF4-FFF2-40B4-BE49-F238E27FC236}">
              <a16:creationId xmlns:a16="http://schemas.microsoft.com/office/drawing/2014/main" id="{2CD35873-9158-49AE-8527-06DF1D25D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70560" y="290068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701040</xdr:colOff>
      <xdr:row>10</xdr:row>
      <xdr:rowOff>137160</xdr:rowOff>
    </xdr:from>
    <xdr:to>
      <xdr:col>1</xdr:col>
      <xdr:colOff>1661160</xdr:colOff>
      <xdr:row>11</xdr:row>
      <xdr:rowOff>137160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2F79D112-3A78-45B0-9DA7-C76657EF948C}"/>
            </a:ext>
          </a:extLst>
        </xdr:cNvPr>
        <xdr:cNvSpPr/>
      </xdr:nvSpPr>
      <xdr:spPr>
        <a:xfrm>
          <a:off x="998220" y="196596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701040</xdr:colOff>
      <xdr:row>12</xdr:row>
      <xdr:rowOff>109946</xdr:rowOff>
    </xdr:from>
    <xdr:to>
      <xdr:col>1</xdr:col>
      <xdr:colOff>1661160</xdr:colOff>
      <xdr:row>13</xdr:row>
      <xdr:rowOff>109946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73A584E-95B2-408D-9F0F-9CEA06A034BF}"/>
            </a:ext>
          </a:extLst>
        </xdr:cNvPr>
        <xdr:cNvSpPr/>
      </xdr:nvSpPr>
      <xdr:spPr>
        <a:xfrm>
          <a:off x="998220" y="230450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701040</xdr:colOff>
      <xdr:row>14</xdr:row>
      <xdr:rowOff>82732</xdr:rowOff>
    </xdr:from>
    <xdr:to>
      <xdr:col>1</xdr:col>
      <xdr:colOff>1661160</xdr:colOff>
      <xdr:row>15</xdr:row>
      <xdr:rowOff>82732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DEA868D-69D4-4394-847A-0BF5198BFAA7}"/>
            </a:ext>
          </a:extLst>
        </xdr:cNvPr>
        <xdr:cNvSpPr/>
      </xdr:nvSpPr>
      <xdr:spPr>
        <a:xfrm>
          <a:off x="998220" y="264305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701040</xdr:colOff>
      <xdr:row>16</xdr:row>
      <xdr:rowOff>55518</xdr:rowOff>
    </xdr:from>
    <xdr:to>
      <xdr:col>1</xdr:col>
      <xdr:colOff>1661160</xdr:colOff>
      <xdr:row>17</xdr:row>
      <xdr:rowOff>55518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40D2B0F-AACE-4F06-90CD-E6745CF2C8C5}"/>
            </a:ext>
          </a:extLst>
        </xdr:cNvPr>
        <xdr:cNvSpPr/>
      </xdr:nvSpPr>
      <xdr:spPr>
        <a:xfrm>
          <a:off x="998220" y="298159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701040</xdr:colOff>
      <xdr:row>18</xdr:row>
      <xdr:rowOff>28304</xdr:rowOff>
    </xdr:from>
    <xdr:to>
      <xdr:col>1</xdr:col>
      <xdr:colOff>1661160</xdr:colOff>
      <xdr:row>19</xdr:row>
      <xdr:rowOff>28304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466A9A7-8437-4C23-8040-664EFE58A063}"/>
            </a:ext>
          </a:extLst>
        </xdr:cNvPr>
        <xdr:cNvSpPr/>
      </xdr:nvSpPr>
      <xdr:spPr>
        <a:xfrm>
          <a:off x="998220" y="3320144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New Entry</a:t>
          </a:r>
        </a:p>
      </xdr:txBody>
    </xdr:sp>
    <xdr:clientData/>
  </xdr:twoCellAnchor>
  <xdr:twoCellAnchor>
    <xdr:from>
      <xdr:col>1</xdr:col>
      <xdr:colOff>701040</xdr:colOff>
      <xdr:row>20</xdr:row>
      <xdr:rowOff>1090</xdr:rowOff>
    </xdr:from>
    <xdr:to>
      <xdr:col>1</xdr:col>
      <xdr:colOff>1661160</xdr:colOff>
      <xdr:row>21</xdr:row>
      <xdr:rowOff>1090</xdr:rowOff>
    </xdr:to>
    <xdr:sp macro="" textlink="">
      <xdr:nvSpPr>
        <xdr:cNvPr id="39" name="Rectangle 3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ECF93FE-7F09-483A-9714-929D1B51EFD6}"/>
            </a:ext>
          </a:extLst>
        </xdr:cNvPr>
        <xdr:cNvSpPr/>
      </xdr:nvSpPr>
      <xdr:spPr>
        <a:xfrm>
          <a:off x="998220" y="365869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701040</xdr:colOff>
      <xdr:row>21</xdr:row>
      <xdr:rowOff>156756</xdr:rowOff>
    </xdr:from>
    <xdr:to>
      <xdr:col>1</xdr:col>
      <xdr:colOff>1661160</xdr:colOff>
      <xdr:row>22</xdr:row>
      <xdr:rowOff>156756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4839301-977F-41DD-9694-1F1F03042F3E}"/>
            </a:ext>
          </a:extLst>
        </xdr:cNvPr>
        <xdr:cNvSpPr/>
      </xdr:nvSpPr>
      <xdr:spPr>
        <a:xfrm>
          <a:off x="998220" y="399723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701040</xdr:colOff>
      <xdr:row>23</xdr:row>
      <xdr:rowOff>129540</xdr:rowOff>
    </xdr:from>
    <xdr:to>
      <xdr:col>1</xdr:col>
      <xdr:colOff>1661160</xdr:colOff>
      <xdr:row>24</xdr:row>
      <xdr:rowOff>129540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DF7527B-A703-4F8F-9337-54BBCF5FE9F6}"/>
            </a:ext>
          </a:extLst>
        </xdr:cNvPr>
        <xdr:cNvSpPr/>
      </xdr:nvSpPr>
      <xdr:spPr>
        <a:xfrm>
          <a:off x="998220" y="433578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Inventory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4C79E16-1DE8-42B0-A221-3415E834ABDF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83336DF-1D76-4084-AD57-D05B6247AA2A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525780</xdr:colOff>
      <xdr:row>2</xdr:row>
      <xdr:rowOff>15240</xdr:rowOff>
    </xdr:from>
    <xdr:to>
      <xdr:col>1</xdr:col>
      <xdr:colOff>1078230</xdr:colOff>
      <xdr:row>5</xdr:row>
      <xdr:rowOff>16510</xdr:rowOff>
    </xdr:to>
    <xdr:pic>
      <xdr:nvPicPr>
        <xdr:cNvPr id="24" name="Graphic 23" descr="Search Inventory with solid fill">
          <a:extLst>
            <a:ext uri="{FF2B5EF4-FFF2-40B4-BE49-F238E27FC236}">
              <a16:creationId xmlns:a16="http://schemas.microsoft.com/office/drawing/2014/main" id="{7B23E31D-4513-49F1-B508-8A410DE52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" y="38100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2</xdr:col>
      <xdr:colOff>327660</xdr:colOff>
      <xdr:row>2</xdr:row>
      <xdr:rowOff>22860</xdr:rowOff>
    </xdr:from>
    <xdr:to>
      <xdr:col>16</xdr:col>
      <xdr:colOff>350520</xdr:colOff>
      <xdr:row>5</xdr:row>
      <xdr:rowOff>144780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4F38E00-4D51-454B-B43C-B9158A446408}"/>
            </a:ext>
          </a:extLst>
        </xdr:cNvPr>
        <xdr:cNvSpPr/>
      </xdr:nvSpPr>
      <xdr:spPr>
        <a:xfrm>
          <a:off x="2324100" y="38862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 editAs="absolute">
    <xdr:from>
      <xdr:col>1</xdr:col>
      <xdr:colOff>457200</xdr:colOff>
      <xdr:row>9</xdr:row>
      <xdr:rowOff>152400</xdr:rowOff>
    </xdr:from>
    <xdr:to>
      <xdr:col>1</xdr:col>
      <xdr:colOff>787400</xdr:colOff>
      <xdr:row>11</xdr:row>
      <xdr:rowOff>114300</xdr:rowOff>
    </xdr:to>
    <xdr:pic>
      <xdr:nvPicPr>
        <xdr:cNvPr id="26" name="Graphic 25" descr="Presentation with bar chart with solid fill">
          <a:extLst>
            <a:ext uri="{FF2B5EF4-FFF2-40B4-BE49-F238E27FC236}">
              <a16:creationId xmlns:a16="http://schemas.microsoft.com/office/drawing/2014/main" id="{2F0DD04A-B3D3-4320-AD3F-1D5DE1C88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54380" y="179832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22</xdr:row>
      <xdr:rowOff>132080</xdr:rowOff>
    </xdr:from>
    <xdr:to>
      <xdr:col>1</xdr:col>
      <xdr:colOff>709200</xdr:colOff>
      <xdr:row>24</xdr:row>
      <xdr:rowOff>15780</xdr:rowOff>
    </xdr:to>
    <xdr:pic>
      <xdr:nvPicPr>
        <xdr:cNvPr id="27" name="Graphic 26" descr="Clipboard Partially Checked with solid fill">
          <a:extLst>
            <a:ext uri="{FF2B5EF4-FFF2-40B4-BE49-F238E27FC236}">
              <a16:creationId xmlns:a16="http://schemas.microsoft.com/office/drawing/2014/main" id="{F377556F-B3BE-40A6-9429-D14DDC3F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54380" y="415544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19</xdr:row>
      <xdr:rowOff>54750</xdr:rowOff>
    </xdr:from>
    <xdr:to>
      <xdr:col>1</xdr:col>
      <xdr:colOff>709200</xdr:colOff>
      <xdr:row>20</xdr:row>
      <xdr:rowOff>121330</xdr:rowOff>
    </xdr:to>
    <xdr:pic>
      <xdr:nvPicPr>
        <xdr:cNvPr id="28" name="Graphic 27" descr="Receipt with solid fill">
          <a:extLst>
            <a:ext uri="{FF2B5EF4-FFF2-40B4-BE49-F238E27FC236}">
              <a16:creationId xmlns:a16="http://schemas.microsoft.com/office/drawing/2014/main" id="{901842A9-8084-4BA6-BE28-F224E842B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4380" y="352947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21</xdr:row>
      <xdr:rowOff>1550</xdr:rowOff>
    </xdr:from>
    <xdr:to>
      <xdr:col>1</xdr:col>
      <xdr:colOff>709200</xdr:colOff>
      <xdr:row>22</xdr:row>
      <xdr:rowOff>68130</xdr:rowOff>
    </xdr:to>
    <xdr:pic>
      <xdr:nvPicPr>
        <xdr:cNvPr id="29" name="Graphic 28" descr="Register with solid fill">
          <a:extLst>
            <a:ext uri="{FF2B5EF4-FFF2-40B4-BE49-F238E27FC236}">
              <a16:creationId xmlns:a16="http://schemas.microsoft.com/office/drawing/2014/main" id="{0E37183F-79C9-442D-9B1A-7E094CB3A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54380" y="384203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17</xdr:row>
      <xdr:rowOff>37250</xdr:rowOff>
    </xdr:from>
    <xdr:to>
      <xdr:col>1</xdr:col>
      <xdr:colOff>709200</xdr:colOff>
      <xdr:row>18</xdr:row>
      <xdr:rowOff>106370</xdr:rowOff>
    </xdr:to>
    <xdr:pic>
      <xdr:nvPicPr>
        <xdr:cNvPr id="30" name="Graphic 29" descr="Full Brick Wall with solid fill">
          <a:extLst>
            <a:ext uri="{FF2B5EF4-FFF2-40B4-BE49-F238E27FC236}">
              <a16:creationId xmlns:a16="http://schemas.microsoft.com/office/drawing/2014/main" id="{C34B06B7-0FE7-4480-974F-699F39EF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54380" y="314621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11</xdr:row>
      <xdr:rowOff>136450</xdr:rowOff>
    </xdr:from>
    <xdr:to>
      <xdr:col>1</xdr:col>
      <xdr:colOff>709200</xdr:colOff>
      <xdr:row>13</xdr:row>
      <xdr:rowOff>22690</xdr:rowOff>
    </xdr:to>
    <xdr:pic>
      <xdr:nvPicPr>
        <xdr:cNvPr id="31" name="Graphic 30" descr="User with solid fill">
          <a:extLst>
            <a:ext uri="{FF2B5EF4-FFF2-40B4-BE49-F238E27FC236}">
              <a16:creationId xmlns:a16="http://schemas.microsoft.com/office/drawing/2014/main" id="{0FB3C13C-719D-4228-8396-FC8F50C6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54380" y="214813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13</xdr:row>
      <xdr:rowOff>64200</xdr:rowOff>
    </xdr:from>
    <xdr:to>
      <xdr:col>1</xdr:col>
      <xdr:colOff>709200</xdr:colOff>
      <xdr:row>14</xdr:row>
      <xdr:rowOff>133320</xdr:rowOff>
    </xdr:to>
    <xdr:pic>
      <xdr:nvPicPr>
        <xdr:cNvPr id="32" name="Graphic 31" descr="User outline">
          <a:extLst>
            <a:ext uri="{FF2B5EF4-FFF2-40B4-BE49-F238E27FC236}">
              <a16:creationId xmlns:a16="http://schemas.microsoft.com/office/drawing/2014/main" id="{AB287C42-FA70-43B7-85FF-B14E4CCB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754380" y="244164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15</xdr:row>
      <xdr:rowOff>50800</xdr:rowOff>
    </xdr:from>
    <xdr:to>
      <xdr:col>1</xdr:col>
      <xdr:colOff>709200</xdr:colOff>
      <xdr:row>16</xdr:row>
      <xdr:rowOff>119920</xdr:rowOff>
    </xdr:to>
    <xdr:pic>
      <xdr:nvPicPr>
        <xdr:cNvPr id="33" name="Graphic 32" descr="Inventory outline">
          <a:extLst>
            <a:ext uri="{FF2B5EF4-FFF2-40B4-BE49-F238E27FC236}">
              <a16:creationId xmlns:a16="http://schemas.microsoft.com/office/drawing/2014/main" id="{8A69710C-8A25-4695-811A-688296BE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54380" y="279400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731520</xdr:colOff>
      <xdr:row>10</xdr:row>
      <xdr:rowOff>7620</xdr:rowOff>
    </xdr:from>
    <xdr:to>
      <xdr:col>1</xdr:col>
      <xdr:colOff>1691640</xdr:colOff>
      <xdr:row>11</xdr:row>
      <xdr:rowOff>7620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D40036B4-5A14-4D54-A827-7878C42AF100}"/>
            </a:ext>
          </a:extLst>
        </xdr:cNvPr>
        <xdr:cNvSpPr/>
      </xdr:nvSpPr>
      <xdr:spPr>
        <a:xfrm>
          <a:off x="1028700" y="183642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731520</xdr:colOff>
      <xdr:row>11</xdr:row>
      <xdr:rowOff>163286</xdr:rowOff>
    </xdr:from>
    <xdr:to>
      <xdr:col>1</xdr:col>
      <xdr:colOff>1691640</xdr:colOff>
      <xdr:row>12</xdr:row>
      <xdr:rowOff>163286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541C5F9-D566-452E-BD3B-84DE3BC92C8E}"/>
            </a:ext>
          </a:extLst>
        </xdr:cNvPr>
        <xdr:cNvSpPr/>
      </xdr:nvSpPr>
      <xdr:spPr>
        <a:xfrm>
          <a:off x="1028700" y="217496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731520</xdr:colOff>
      <xdr:row>13</xdr:row>
      <xdr:rowOff>136072</xdr:rowOff>
    </xdr:from>
    <xdr:to>
      <xdr:col>1</xdr:col>
      <xdr:colOff>1691640</xdr:colOff>
      <xdr:row>14</xdr:row>
      <xdr:rowOff>136072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659261E-167F-49AF-86C6-CEB571471FFC}"/>
            </a:ext>
          </a:extLst>
        </xdr:cNvPr>
        <xdr:cNvSpPr/>
      </xdr:nvSpPr>
      <xdr:spPr>
        <a:xfrm>
          <a:off x="1028700" y="251351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731520</xdr:colOff>
      <xdr:row>15</xdr:row>
      <xdr:rowOff>108858</xdr:rowOff>
    </xdr:from>
    <xdr:to>
      <xdr:col>1</xdr:col>
      <xdr:colOff>1691640</xdr:colOff>
      <xdr:row>16</xdr:row>
      <xdr:rowOff>108858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636CA81-A787-417B-B152-0361FB3990A9}"/>
            </a:ext>
          </a:extLst>
        </xdr:cNvPr>
        <xdr:cNvSpPr/>
      </xdr:nvSpPr>
      <xdr:spPr>
        <a:xfrm>
          <a:off x="1028700" y="285205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731520</xdr:colOff>
      <xdr:row>17</xdr:row>
      <xdr:rowOff>81644</xdr:rowOff>
    </xdr:from>
    <xdr:to>
      <xdr:col>1</xdr:col>
      <xdr:colOff>1691640</xdr:colOff>
      <xdr:row>18</xdr:row>
      <xdr:rowOff>81644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F047308-7D0C-49E3-83E4-0C9CEBBC212C}"/>
            </a:ext>
          </a:extLst>
        </xdr:cNvPr>
        <xdr:cNvSpPr/>
      </xdr:nvSpPr>
      <xdr:spPr>
        <a:xfrm>
          <a:off x="1028700" y="3190604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New Entry</a:t>
          </a:r>
        </a:p>
      </xdr:txBody>
    </xdr:sp>
    <xdr:clientData/>
  </xdr:twoCellAnchor>
  <xdr:twoCellAnchor>
    <xdr:from>
      <xdr:col>1</xdr:col>
      <xdr:colOff>731520</xdr:colOff>
      <xdr:row>19</xdr:row>
      <xdr:rowOff>54430</xdr:rowOff>
    </xdr:from>
    <xdr:to>
      <xdr:col>1</xdr:col>
      <xdr:colOff>1691640</xdr:colOff>
      <xdr:row>20</xdr:row>
      <xdr:rowOff>54430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9FDC56C-AB35-4E8F-B228-E235DC9649D7}"/>
            </a:ext>
          </a:extLst>
        </xdr:cNvPr>
        <xdr:cNvSpPr/>
      </xdr:nvSpPr>
      <xdr:spPr>
        <a:xfrm>
          <a:off x="1028700" y="352915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731520</xdr:colOff>
      <xdr:row>21</xdr:row>
      <xdr:rowOff>27216</xdr:rowOff>
    </xdr:from>
    <xdr:to>
      <xdr:col>1</xdr:col>
      <xdr:colOff>1691640</xdr:colOff>
      <xdr:row>22</xdr:row>
      <xdr:rowOff>27216</xdr:rowOff>
    </xdr:to>
    <xdr:sp macro="" textlink="">
      <xdr:nvSpPr>
        <xdr:cNvPr id="40" name="Rectangle 3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E11CB5C-A91F-4A77-A675-862B762A07E4}"/>
            </a:ext>
          </a:extLst>
        </xdr:cNvPr>
        <xdr:cNvSpPr/>
      </xdr:nvSpPr>
      <xdr:spPr>
        <a:xfrm>
          <a:off x="1028700" y="386769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1</xdr:col>
      <xdr:colOff>731520</xdr:colOff>
      <xdr:row>23</xdr:row>
      <xdr:rowOff>0</xdr:rowOff>
    </xdr:from>
    <xdr:to>
      <xdr:col>1</xdr:col>
      <xdr:colOff>1691640</xdr:colOff>
      <xdr:row>24</xdr:row>
      <xdr:rowOff>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33986412-ABEF-499A-BF4F-E93CC9DE78B4}"/>
            </a:ext>
          </a:extLst>
        </xdr:cNvPr>
        <xdr:cNvSpPr/>
      </xdr:nvSpPr>
      <xdr:spPr>
        <a:xfrm>
          <a:off x="1028700" y="420624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Inventory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160020</xdr:rowOff>
    </xdr:from>
    <xdr:to>
      <xdr:col>1</xdr:col>
      <xdr:colOff>1676400</xdr:colOff>
      <xdr:row>7</xdr:row>
      <xdr:rowOff>60960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BA48D96-5407-46FA-BEC5-0D9C90488058}"/>
            </a:ext>
          </a:extLst>
        </xdr:cNvPr>
        <xdr:cNvSpPr/>
      </xdr:nvSpPr>
      <xdr:spPr>
        <a:xfrm>
          <a:off x="320040" y="89154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>
    <xdr:from>
      <xdr:col>1</xdr:col>
      <xdr:colOff>53340</xdr:colOff>
      <xdr:row>35</xdr:row>
      <xdr:rowOff>144780</xdr:rowOff>
    </xdr:from>
    <xdr:to>
      <xdr:col>2</xdr:col>
      <xdr:colOff>7620</xdr:colOff>
      <xdr:row>38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52AFF71-34D8-4338-A1FB-5EE731E2CE10}"/>
            </a:ext>
          </a:extLst>
        </xdr:cNvPr>
        <xdr:cNvSpPr/>
      </xdr:nvSpPr>
      <xdr:spPr>
        <a:xfrm>
          <a:off x="350520" y="6545580"/>
          <a:ext cx="1653540" cy="4495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bg1">
                  <a:lumMod val="65000"/>
                </a:schemeClr>
              </a:solidFill>
            </a:rPr>
            <a:t>Inventory </a:t>
          </a:r>
          <a:r>
            <a:rPr lang="en-IN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Management</a:t>
          </a:r>
          <a:r>
            <a:rPr lang="en-IN" sz="1100" b="1">
              <a:solidFill>
                <a:schemeClr val="bg1">
                  <a:lumMod val="65000"/>
                </a:schemeClr>
              </a:solidFill>
            </a:rPr>
            <a:t> System</a:t>
          </a:r>
        </a:p>
      </xdr:txBody>
    </xdr:sp>
    <xdr:clientData/>
  </xdr:twoCellAnchor>
  <xdr:twoCellAnchor editAs="absolute">
    <xdr:from>
      <xdr:col>1</xdr:col>
      <xdr:colOff>541020</xdr:colOff>
      <xdr:row>2</xdr:row>
      <xdr:rowOff>30480</xdr:rowOff>
    </xdr:from>
    <xdr:to>
      <xdr:col>1</xdr:col>
      <xdr:colOff>1093470</xdr:colOff>
      <xdr:row>5</xdr:row>
      <xdr:rowOff>31750</xdr:rowOff>
    </xdr:to>
    <xdr:pic>
      <xdr:nvPicPr>
        <xdr:cNvPr id="24" name="Graphic 23" descr="Search Inventory with solid fill">
          <a:extLst>
            <a:ext uri="{FF2B5EF4-FFF2-40B4-BE49-F238E27FC236}">
              <a16:creationId xmlns:a16="http://schemas.microsoft.com/office/drawing/2014/main" id="{05BCE52F-363E-4E10-9AD6-D55687D83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8200" y="396240"/>
          <a:ext cx="552450" cy="54991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15</xdr:col>
      <xdr:colOff>320040</xdr:colOff>
      <xdr:row>5</xdr:row>
      <xdr:rowOff>121920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B736135-EBB7-486B-B29A-558B461FD543}"/>
            </a:ext>
          </a:extLst>
        </xdr:cNvPr>
        <xdr:cNvSpPr/>
      </xdr:nvSpPr>
      <xdr:spPr>
        <a:xfrm>
          <a:off x="2339340" y="365760"/>
          <a:ext cx="9121140" cy="670560"/>
        </a:xfrm>
        <a:prstGeom prst="rect">
          <a:avLst/>
        </a:prstGeom>
        <a:solidFill>
          <a:schemeClr val="bg1"/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absolute">
    <xdr:from>
      <xdr:col>1</xdr:col>
      <xdr:colOff>411480</xdr:colOff>
      <xdr:row>9</xdr:row>
      <xdr:rowOff>76200</xdr:rowOff>
    </xdr:from>
    <xdr:to>
      <xdr:col>1</xdr:col>
      <xdr:colOff>741680</xdr:colOff>
      <xdr:row>11</xdr:row>
      <xdr:rowOff>38100</xdr:rowOff>
    </xdr:to>
    <xdr:pic>
      <xdr:nvPicPr>
        <xdr:cNvPr id="26" name="Graphic 25" descr="Presentation with bar chart with solid fill">
          <a:extLst>
            <a:ext uri="{FF2B5EF4-FFF2-40B4-BE49-F238E27FC236}">
              <a16:creationId xmlns:a16="http://schemas.microsoft.com/office/drawing/2014/main" id="{287C194E-4A03-4A6A-8576-690D4F9B1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08660" y="1722120"/>
          <a:ext cx="33020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22</xdr:row>
      <xdr:rowOff>55880</xdr:rowOff>
    </xdr:from>
    <xdr:to>
      <xdr:col>1</xdr:col>
      <xdr:colOff>663480</xdr:colOff>
      <xdr:row>23</xdr:row>
      <xdr:rowOff>122460</xdr:rowOff>
    </xdr:to>
    <xdr:pic>
      <xdr:nvPicPr>
        <xdr:cNvPr id="27" name="Graphic 26" descr="Clipboard Partially Checked with solid fill">
          <a:extLst>
            <a:ext uri="{FF2B5EF4-FFF2-40B4-BE49-F238E27FC236}">
              <a16:creationId xmlns:a16="http://schemas.microsoft.com/office/drawing/2014/main" id="{4ECD1F88-709F-455B-B9AA-8C2B788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08660" y="407924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18</xdr:row>
      <xdr:rowOff>161430</xdr:rowOff>
    </xdr:from>
    <xdr:to>
      <xdr:col>1</xdr:col>
      <xdr:colOff>663480</xdr:colOff>
      <xdr:row>20</xdr:row>
      <xdr:rowOff>45130</xdr:rowOff>
    </xdr:to>
    <xdr:pic>
      <xdr:nvPicPr>
        <xdr:cNvPr id="28" name="Graphic 27" descr="Receipt with solid fill">
          <a:extLst>
            <a:ext uri="{FF2B5EF4-FFF2-40B4-BE49-F238E27FC236}">
              <a16:creationId xmlns:a16="http://schemas.microsoft.com/office/drawing/2014/main" id="{DE116336-B5E6-4FFA-8DE5-78F607C1B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660" y="345327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20</xdr:row>
      <xdr:rowOff>108230</xdr:rowOff>
    </xdr:from>
    <xdr:to>
      <xdr:col>1</xdr:col>
      <xdr:colOff>663480</xdr:colOff>
      <xdr:row>21</xdr:row>
      <xdr:rowOff>174810</xdr:rowOff>
    </xdr:to>
    <xdr:pic>
      <xdr:nvPicPr>
        <xdr:cNvPr id="29" name="Graphic 28" descr="Register with solid fill">
          <a:extLst>
            <a:ext uri="{FF2B5EF4-FFF2-40B4-BE49-F238E27FC236}">
              <a16:creationId xmlns:a16="http://schemas.microsoft.com/office/drawing/2014/main" id="{40B63520-42EC-4852-A652-EE00C18F8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08660" y="3765830"/>
          <a:ext cx="252000" cy="24946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16</xdr:row>
      <xdr:rowOff>143930</xdr:rowOff>
    </xdr:from>
    <xdr:to>
      <xdr:col>1</xdr:col>
      <xdr:colOff>663480</xdr:colOff>
      <xdr:row>18</xdr:row>
      <xdr:rowOff>30170</xdr:rowOff>
    </xdr:to>
    <xdr:pic>
      <xdr:nvPicPr>
        <xdr:cNvPr id="30" name="Graphic 29" descr="Full Brick Wall with solid fill">
          <a:extLst>
            <a:ext uri="{FF2B5EF4-FFF2-40B4-BE49-F238E27FC236}">
              <a16:creationId xmlns:a16="http://schemas.microsoft.com/office/drawing/2014/main" id="{756BF7F8-F7F4-4249-B55E-E45E639A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08660" y="307001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11</xdr:row>
      <xdr:rowOff>60250</xdr:rowOff>
    </xdr:from>
    <xdr:to>
      <xdr:col>1</xdr:col>
      <xdr:colOff>663480</xdr:colOff>
      <xdr:row>12</xdr:row>
      <xdr:rowOff>129370</xdr:rowOff>
    </xdr:to>
    <xdr:pic>
      <xdr:nvPicPr>
        <xdr:cNvPr id="31" name="Graphic 30" descr="User with solid fill">
          <a:extLst>
            <a:ext uri="{FF2B5EF4-FFF2-40B4-BE49-F238E27FC236}">
              <a16:creationId xmlns:a16="http://schemas.microsoft.com/office/drawing/2014/main" id="{5066A2C3-D0CD-4EFF-A1C8-018F6A17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08660" y="207193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12</xdr:row>
      <xdr:rowOff>170880</xdr:rowOff>
    </xdr:from>
    <xdr:to>
      <xdr:col>1</xdr:col>
      <xdr:colOff>663480</xdr:colOff>
      <xdr:row>14</xdr:row>
      <xdr:rowOff>57120</xdr:rowOff>
    </xdr:to>
    <xdr:pic>
      <xdr:nvPicPr>
        <xdr:cNvPr id="32" name="Graphic 31" descr="User outline">
          <a:extLst>
            <a:ext uri="{FF2B5EF4-FFF2-40B4-BE49-F238E27FC236}">
              <a16:creationId xmlns:a16="http://schemas.microsoft.com/office/drawing/2014/main" id="{6C0764D1-EFC1-4393-A8BD-A517BE99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708660" y="2365440"/>
          <a:ext cx="252000" cy="25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411480</xdr:colOff>
      <xdr:row>14</xdr:row>
      <xdr:rowOff>157480</xdr:rowOff>
    </xdr:from>
    <xdr:to>
      <xdr:col>1</xdr:col>
      <xdr:colOff>663480</xdr:colOff>
      <xdr:row>16</xdr:row>
      <xdr:rowOff>43720</xdr:rowOff>
    </xdr:to>
    <xdr:pic>
      <xdr:nvPicPr>
        <xdr:cNvPr id="33" name="Graphic 32" descr="Inventory outline">
          <a:extLst>
            <a:ext uri="{FF2B5EF4-FFF2-40B4-BE49-F238E27FC236}">
              <a16:creationId xmlns:a16="http://schemas.microsoft.com/office/drawing/2014/main" id="{56A1FDAC-D3B5-47F3-B3CD-D63BDB2D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08660" y="2717800"/>
          <a:ext cx="252000" cy="252000"/>
        </a:xfrm>
        <a:prstGeom prst="rect">
          <a:avLst/>
        </a:prstGeom>
      </xdr:spPr>
    </xdr:pic>
    <xdr:clientData/>
  </xdr:twoCellAnchor>
  <xdr:twoCellAnchor>
    <xdr:from>
      <xdr:col>1</xdr:col>
      <xdr:colOff>678180</xdr:colOff>
      <xdr:row>9</xdr:row>
      <xdr:rowOff>106680</xdr:rowOff>
    </xdr:from>
    <xdr:to>
      <xdr:col>1</xdr:col>
      <xdr:colOff>1638300</xdr:colOff>
      <xdr:row>10</xdr:row>
      <xdr:rowOff>106680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9EA8CD-6D53-416B-A1E9-CE9B11A92C22}"/>
            </a:ext>
          </a:extLst>
        </xdr:cNvPr>
        <xdr:cNvSpPr/>
      </xdr:nvSpPr>
      <xdr:spPr>
        <a:xfrm>
          <a:off x="975360" y="175260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678180</xdr:colOff>
      <xdr:row>11</xdr:row>
      <xdr:rowOff>79466</xdr:rowOff>
    </xdr:from>
    <xdr:to>
      <xdr:col>1</xdr:col>
      <xdr:colOff>1638300</xdr:colOff>
      <xdr:row>12</xdr:row>
      <xdr:rowOff>79466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2DDBAE8-DC80-4DC2-A87B-36AEC780778B}"/>
            </a:ext>
          </a:extLst>
        </xdr:cNvPr>
        <xdr:cNvSpPr/>
      </xdr:nvSpPr>
      <xdr:spPr>
        <a:xfrm>
          <a:off x="975360" y="209114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678180</xdr:colOff>
      <xdr:row>13</xdr:row>
      <xdr:rowOff>52252</xdr:rowOff>
    </xdr:from>
    <xdr:to>
      <xdr:col>1</xdr:col>
      <xdr:colOff>1638300</xdr:colOff>
      <xdr:row>14</xdr:row>
      <xdr:rowOff>52252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FDB7A87-BE67-4D83-82D7-E6C6883A4126}"/>
            </a:ext>
          </a:extLst>
        </xdr:cNvPr>
        <xdr:cNvSpPr/>
      </xdr:nvSpPr>
      <xdr:spPr>
        <a:xfrm>
          <a:off x="975360" y="2429692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678180</xdr:colOff>
      <xdr:row>15</xdr:row>
      <xdr:rowOff>25038</xdr:rowOff>
    </xdr:from>
    <xdr:to>
      <xdr:col>1</xdr:col>
      <xdr:colOff>1638300</xdr:colOff>
      <xdr:row>16</xdr:row>
      <xdr:rowOff>25038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2F32181-6198-4DF1-A1E2-DC4E991EFA62}"/>
            </a:ext>
          </a:extLst>
        </xdr:cNvPr>
        <xdr:cNvSpPr/>
      </xdr:nvSpPr>
      <xdr:spPr>
        <a:xfrm>
          <a:off x="975360" y="2768238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678180</xdr:colOff>
      <xdr:row>16</xdr:row>
      <xdr:rowOff>180704</xdr:rowOff>
    </xdr:from>
    <xdr:to>
      <xdr:col>1</xdr:col>
      <xdr:colOff>1638300</xdr:colOff>
      <xdr:row>17</xdr:row>
      <xdr:rowOff>180704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29E019A-913C-432A-A1CB-75C7B020D76A}"/>
            </a:ext>
          </a:extLst>
        </xdr:cNvPr>
        <xdr:cNvSpPr/>
      </xdr:nvSpPr>
      <xdr:spPr>
        <a:xfrm>
          <a:off x="975360" y="3106784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New Entry</a:t>
          </a:r>
        </a:p>
      </xdr:txBody>
    </xdr:sp>
    <xdr:clientData/>
  </xdr:twoCellAnchor>
  <xdr:twoCellAnchor>
    <xdr:from>
      <xdr:col>1</xdr:col>
      <xdr:colOff>678180</xdr:colOff>
      <xdr:row>18</xdr:row>
      <xdr:rowOff>153490</xdr:rowOff>
    </xdr:from>
    <xdr:to>
      <xdr:col>1</xdr:col>
      <xdr:colOff>1638300</xdr:colOff>
      <xdr:row>19</xdr:row>
      <xdr:rowOff>153490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E7D5FB3-5939-402E-A055-A0FDC60AD613}"/>
            </a:ext>
          </a:extLst>
        </xdr:cNvPr>
        <xdr:cNvSpPr/>
      </xdr:nvSpPr>
      <xdr:spPr>
        <a:xfrm>
          <a:off x="975360" y="344533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678180</xdr:colOff>
      <xdr:row>20</xdr:row>
      <xdr:rowOff>126276</xdr:rowOff>
    </xdr:from>
    <xdr:to>
      <xdr:col>1</xdr:col>
      <xdr:colOff>1638300</xdr:colOff>
      <xdr:row>21</xdr:row>
      <xdr:rowOff>126276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2FD72D9-8FF6-465F-8FAD-0192B0C09D42}"/>
            </a:ext>
          </a:extLst>
        </xdr:cNvPr>
        <xdr:cNvSpPr/>
      </xdr:nvSpPr>
      <xdr:spPr>
        <a:xfrm>
          <a:off x="975360" y="3783876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bg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678180</xdr:colOff>
      <xdr:row>22</xdr:row>
      <xdr:rowOff>99060</xdr:rowOff>
    </xdr:from>
    <xdr:to>
      <xdr:col>1</xdr:col>
      <xdr:colOff>1638300</xdr:colOff>
      <xdr:row>23</xdr:row>
      <xdr:rowOff>99060</xdr:rowOff>
    </xdr:to>
    <xdr:sp macro="" textlink="">
      <xdr:nvSpPr>
        <xdr:cNvPr id="41" name="Rectangle 4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96F16B4-F533-4468-8C6D-6F72DC78ACF6}"/>
            </a:ext>
          </a:extLst>
        </xdr:cNvPr>
        <xdr:cNvSpPr/>
      </xdr:nvSpPr>
      <xdr:spPr>
        <a:xfrm>
          <a:off x="975360" y="4122420"/>
          <a:ext cx="960120" cy="18288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200" b="1">
              <a:solidFill>
                <a:schemeClr val="tx1"/>
              </a:solidFill>
            </a:rPr>
            <a:t>Inventory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6.532531365738" createdVersion="8" refreshedVersion="8" minRefreshableVersion="3" recordCount="7" xr:uid="{F1A804AD-6E76-4B21-A5AD-795C66EDD6B7}">
  <cacheSource type="worksheet">
    <worksheetSource name="Customersdata"/>
  </cacheSource>
  <cacheFields count="4">
    <cacheField name="Cust_ID" numFmtId="0">
      <sharedItems containsSemiMixedTypes="0" containsString="0" containsNumber="1" containsInteger="1" minValue="100" maxValue="106"/>
    </cacheField>
    <cacheField name="Name" numFmtId="0">
      <sharedItems count="7">
        <s v="Ram sales"/>
        <s v="Atul Ltd."/>
        <s v="MK Tech."/>
        <s v="99store"/>
        <s v="Rajesh Kumar"/>
        <s v="Amit "/>
        <s v="Jain Tel."/>
      </sharedItems>
    </cacheField>
    <cacheField name="Email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6.53339837963" createdVersion="8" refreshedVersion="8" minRefreshableVersion="3" recordCount="10" xr:uid="{D010D29C-4950-44CF-BCA6-4B9489896428}">
  <cacheSource type="worksheet">
    <worksheetSource name="Productsdata"/>
  </cacheSource>
  <cacheFields count="4">
    <cacheField name="HSN Code" numFmtId="0">
      <sharedItems/>
    </cacheField>
    <cacheField name="Product Name" numFmtId="0">
      <sharedItems count="10">
        <s v="Smart Watch"/>
        <s v="Laptop HP xyz i5"/>
        <s v="Wireless Printer"/>
        <s v="Desktop"/>
        <s v="Mouse"/>
        <s v="Rgb Keyboard"/>
        <s v="Camera"/>
        <s v="Headphones"/>
        <s v="Speakers"/>
        <s v="Tablets"/>
      </sharedItems>
    </cacheField>
    <cacheField name="Cost" numFmtId="0">
      <sharedItems containsSemiMixedTypes="0" containsString="0" containsNumber="1" containsInteger="1" minValue="200" maxValue="52000"/>
    </cacheField>
    <cacheField name="Selling Price" numFmtId="0">
      <sharedItems containsSemiMixedTypes="0" containsString="0" containsNumber="1" minValue="240" maxValue="6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6.548195138887" createdVersion="8" refreshedVersion="8" minRefreshableVersion="3" recordCount="14" xr:uid="{ED11FB1B-7618-4EF8-AE5E-5427DA11856E}">
  <cacheSource type="worksheet">
    <worksheetSource name="Table5"/>
  </cacheSource>
  <cacheFields count="9">
    <cacheField name="Cust_ID" numFmtId="0">
      <sharedItems containsString="0" containsBlank="1" containsNumber="1" containsInteger="1" minValue="100" maxValue="106"/>
    </cacheField>
    <cacheField name="Cust_Name" numFmtId="0">
      <sharedItems count="8">
        <s v="Ram sales"/>
        <s v="Atul Ltd."/>
        <s v="MK Tech."/>
        <s v="99store"/>
        <s v="Rajesh Kumar"/>
        <s v="Amit "/>
        <s v="Jain Tel."/>
        <s v=""/>
      </sharedItems>
    </cacheField>
    <cacheField name="HSN Code" numFmtId="0">
      <sharedItems containsBlank="1"/>
    </cacheField>
    <cacheField name="Product Name" numFmtId="0">
      <sharedItems/>
    </cacheField>
    <cacheField name="Date" numFmtId="0">
      <sharedItems containsNonDate="0" containsString="0" containsBlank="1"/>
    </cacheField>
    <cacheField name="Stock(Units)" numFmtId="0">
      <sharedItems containsMixedTypes="1" containsNumber="1" containsInteger="1" minValue="0" maxValue="50"/>
    </cacheField>
    <cacheField name="Units" numFmtId="0">
      <sharedItems containsString="0" containsBlank="1" containsNumber="1" containsInteger="1" minValue="50" maxValue="50"/>
    </cacheField>
    <cacheField name="Price" numFmtId="0">
      <sharedItems containsMixedTypes="1" containsNumber="1" containsInteger="1" minValue="240" maxValue="62400"/>
    </cacheField>
    <cacheField name="Amount" numFmtId="0">
      <sharedItems containsMixedTypes="1" containsNumber="1" containsInteger="1" minValue="12000" maxValue="3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6.548384837966" createdVersion="8" refreshedVersion="8" minRefreshableVersion="3" recordCount="14" xr:uid="{DFD1C3A9-96D7-43D7-B39A-977C8AACA485}">
  <cacheSource type="worksheet">
    <worksheetSource name="Purchasedata"/>
  </cacheSource>
  <cacheFields count="7">
    <cacheField name="HSN Code" numFmtId="0">
      <sharedItems containsBlank="1"/>
    </cacheField>
    <cacheField name="Product Name" numFmtId="0">
      <sharedItems/>
    </cacheField>
    <cacheField name="Vendor" numFmtId="0">
      <sharedItems count="4">
        <s v="Tech99"/>
        <s v="GG Traders"/>
        <s v="Compac"/>
        <s v=""/>
      </sharedItems>
    </cacheField>
    <cacheField name="Date" numFmtId="0">
      <sharedItems containsNonDate="0" containsString="0" containsBlank="1"/>
    </cacheField>
    <cacheField name="Units" numFmtId="0">
      <sharedItems containsString="0" containsBlank="1" containsNumber="1" containsInteger="1" minValue="50" maxValue="100"/>
    </cacheField>
    <cacheField name="Cost" numFmtId="0">
      <sharedItems containsMixedTypes="1" containsNumber="1" containsInteger="1" minValue="200" maxValue="52000"/>
    </cacheField>
    <cacheField name="Amount" numFmtId="0">
      <sharedItems containsMixedTypes="1" containsNumber="1" containsInteger="1" minValue="20000" maxValue="2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7.413979745368" createdVersion="8" refreshedVersion="8" minRefreshableVersion="3" recordCount="10" xr:uid="{084DBF49-E425-4434-8190-561E094E4894}">
  <cacheSource type="worksheet">
    <worksheetSource name="Table6"/>
  </cacheSource>
  <cacheFields count="8">
    <cacheField name="HSN Code" numFmtId="0">
      <sharedItems/>
    </cacheField>
    <cacheField name="Product Name" numFmtId="0">
      <sharedItems containsBlank="1" count="11">
        <s v="Smart Watch"/>
        <s v="Laptop HP xyz i5"/>
        <s v="Wireless Printer"/>
        <s v="Desktop"/>
        <s v="Mouse"/>
        <s v="Rgb Keyboard"/>
        <s v="Camera"/>
        <s v="Headphones"/>
        <s v="Speakers"/>
        <s v="Tablets"/>
        <m u="1"/>
      </sharedItems>
    </cacheField>
    <cacheField name="Cost" numFmtId="0">
      <sharedItems containsSemiMixedTypes="0" containsString="0" containsNumber="1" containsInteger="1" minValue="200" maxValue="52000"/>
    </cacheField>
    <cacheField name="P Units" numFmtId="0">
      <sharedItems containsSemiMixedTypes="0" containsString="0" containsNumber="1" containsInteger="1" minValue="50" maxValue="100"/>
    </cacheField>
    <cacheField name="S Units" numFmtId="0">
      <sharedItems containsSemiMixedTypes="0" containsString="0" containsNumber="1" containsInteger="1" minValue="0" maxValue="98"/>
    </cacheField>
    <cacheField name="Stock" numFmtId="0">
      <sharedItems containsSemiMixedTypes="0" containsString="0" containsNumber="1" containsInteger="1" minValue="1" maxValue="100"/>
    </cacheField>
    <cacheField name="Stock Amt." numFmtId="0">
      <sharedItems containsSemiMixedTypes="0" containsString="0" containsNumber="1" containsInteger="1" minValue="0" maxValue="2392000"/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0"/>
    <x v="0"/>
    <s v="Ram@gmail.com"/>
    <s v="Delhi, India"/>
  </r>
  <r>
    <n v="101"/>
    <x v="1"/>
    <s v="Atu@gmail.com"/>
    <s v="121102, Palwal, HR"/>
  </r>
  <r>
    <n v="102"/>
    <x v="2"/>
    <s v="MK @gmail.com"/>
    <s v="Faridabad, 121101"/>
  </r>
  <r>
    <n v="103"/>
    <x v="3"/>
    <s v="99s@gmail.com"/>
    <s v="Agra, UP"/>
  </r>
  <r>
    <n v="104"/>
    <x v="4"/>
    <s v="Raj@gmail.com"/>
    <s v="New Delhi, 110011"/>
  </r>
  <r>
    <n v="105"/>
    <x v="5"/>
    <s v="Ami@gmail.com"/>
    <s v="Gurgaon, Sec-15"/>
  </r>
  <r>
    <n v="106"/>
    <x v="6"/>
    <s v="Jai@gmail.com"/>
    <s v="Janpath, New Delh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1001"/>
    <x v="0"/>
    <n v="980"/>
    <n v="1176"/>
  </r>
  <r>
    <s v="N1002"/>
    <x v="1"/>
    <n v="34500"/>
    <n v="41400"/>
  </r>
  <r>
    <s v="N1003"/>
    <x v="2"/>
    <n v="4600"/>
    <n v="5520"/>
  </r>
  <r>
    <s v="N1004"/>
    <x v="3"/>
    <n v="21000"/>
    <n v="25200"/>
  </r>
  <r>
    <s v="N1005"/>
    <x v="4"/>
    <n v="200"/>
    <n v="240"/>
  </r>
  <r>
    <s v="N1006"/>
    <x v="5"/>
    <n v="340"/>
    <n v="408"/>
  </r>
  <r>
    <s v="N1007"/>
    <x v="6"/>
    <n v="52000"/>
    <n v="62400"/>
  </r>
  <r>
    <s v="N1008"/>
    <x v="7"/>
    <n v="799"/>
    <n v="958.8"/>
  </r>
  <r>
    <s v="N1009"/>
    <x v="8"/>
    <n v="670"/>
    <n v="804"/>
  </r>
  <r>
    <s v="N1010"/>
    <x v="9"/>
    <n v="23500"/>
    <n v="28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00"/>
    <x v="0"/>
    <s v="N1001"/>
    <s v="Smart Watch"/>
    <m/>
    <n v="50"/>
    <n v="50"/>
    <n v="1176"/>
    <n v="58800"/>
  </r>
  <r>
    <n v="101"/>
    <x v="1"/>
    <s v="N1002"/>
    <s v="Laptop HP xyz i5"/>
    <m/>
    <n v="0"/>
    <n v="50"/>
    <n v="41400"/>
    <n v="2070000"/>
  </r>
  <r>
    <n v="102"/>
    <x v="2"/>
    <s v="N1003"/>
    <s v="Wireless Printer"/>
    <m/>
    <n v="0"/>
    <n v="50"/>
    <n v="5520"/>
    <n v="276000"/>
  </r>
  <r>
    <n v="103"/>
    <x v="3"/>
    <s v="N1004"/>
    <s v="Desktop"/>
    <m/>
    <n v="0"/>
    <n v="50"/>
    <n v="25200"/>
    <n v="1260000"/>
  </r>
  <r>
    <n v="104"/>
    <x v="4"/>
    <s v="N1005"/>
    <s v="Mouse"/>
    <m/>
    <n v="50"/>
    <n v="50"/>
    <n v="240"/>
    <n v="12000"/>
  </r>
  <r>
    <n v="105"/>
    <x v="5"/>
    <s v="N1006"/>
    <s v="Rgb Keyboard"/>
    <m/>
    <n v="50"/>
    <n v="50"/>
    <n v="408"/>
    <n v="20400"/>
  </r>
  <r>
    <n v="106"/>
    <x v="6"/>
    <s v="N1007"/>
    <s v="Camera"/>
    <m/>
    <n v="0"/>
    <n v="50"/>
    <n v="62400"/>
    <n v="3120000"/>
  </r>
  <r>
    <m/>
    <x v="7"/>
    <m/>
    <s v=""/>
    <m/>
    <e v="#N/A"/>
    <m/>
    <s v=""/>
    <s v=""/>
  </r>
  <r>
    <m/>
    <x v="7"/>
    <m/>
    <s v=""/>
    <m/>
    <e v="#N/A"/>
    <m/>
    <s v=""/>
    <s v=""/>
  </r>
  <r>
    <m/>
    <x v="7"/>
    <m/>
    <s v=""/>
    <m/>
    <e v="#N/A"/>
    <m/>
    <s v=""/>
    <s v=""/>
  </r>
  <r>
    <m/>
    <x v="7"/>
    <m/>
    <s v=""/>
    <m/>
    <e v="#N/A"/>
    <m/>
    <s v=""/>
    <s v=""/>
  </r>
  <r>
    <m/>
    <x v="7"/>
    <m/>
    <s v=""/>
    <m/>
    <e v="#N/A"/>
    <m/>
    <s v=""/>
    <s v=""/>
  </r>
  <r>
    <m/>
    <x v="7"/>
    <m/>
    <s v=""/>
    <m/>
    <e v="#N/A"/>
    <m/>
    <s v=""/>
    <s v=""/>
  </r>
  <r>
    <m/>
    <x v="7"/>
    <m/>
    <s v=""/>
    <m/>
    <e v="#N/A"/>
    <m/>
    <s v="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N1001"/>
    <s v="Smart Watch"/>
    <x v="0"/>
    <m/>
    <n v="100"/>
    <n v="980"/>
    <n v="98000"/>
  </r>
  <r>
    <s v="N1002"/>
    <s v="Laptop HP xyz i5"/>
    <x v="0"/>
    <m/>
    <n v="50"/>
    <n v="34500"/>
    <n v="1725000"/>
  </r>
  <r>
    <s v="N1003"/>
    <s v="Wireless Printer"/>
    <x v="0"/>
    <m/>
    <n v="50"/>
    <n v="4600"/>
    <n v="230000"/>
  </r>
  <r>
    <s v="N1004"/>
    <s v="Desktop"/>
    <x v="1"/>
    <m/>
    <n v="50"/>
    <n v="21000"/>
    <n v="1050000"/>
  </r>
  <r>
    <s v="N1005"/>
    <s v="Mouse"/>
    <x v="1"/>
    <m/>
    <n v="100"/>
    <n v="200"/>
    <n v="20000"/>
  </r>
  <r>
    <s v="N1006"/>
    <s v="Rgb Keyboard"/>
    <x v="1"/>
    <m/>
    <n v="100"/>
    <n v="340"/>
    <n v="34000"/>
  </r>
  <r>
    <s v="N1007"/>
    <s v="Camera"/>
    <x v="1"/>
    <m/>
    <n v="50"/>
    <n v="52000"/>
    <n v="2600000"/>
  </r>
  <r>
    <s v="N1008"/>
    <s v="Headphones"/>
    <x v="2"/>
    <m/>
    <n v="100"/>
    <n v="799"/>
    <n v="79900"/>
  </r>
  <r>
    <s v="N1009"/>
    <s v="Speakers"/>
    <x v="2"/>
    <m/>
    <n v="100"/>
    <n v="670"/>
    <n v="67000"/>
  </r>
  <r>
    <s v="N1010"/>
    <s v="Tablets"/>
    <x v="2"/>
    <m/>
    <n v="100"/>
    <n v="23500"/>
    <n v="2350000"/>
  </r>
  <r>
    <m/>
    <s v=""/>
    <x v="3"/>
    <m/>
    <m/>
    <s v=""/>
    <s v=""/>
  </r>
  <r>
    <m/>
    <s v=""/>
    <x v="3"/>
    <m/>
    <m/>
    <s v=""/>
    <s v=""/>
  </r>
  <r>
    <m/>
    <s v=""/>
    <x v="3"/>
    <m/>
    <m/>
    <s v=""/>
    <s v=""/>
  </r>
  <r>
    <m/>
    <s v=""/>
    <x v="3"/>
    <m/>
    <m/>
    <s v=""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1001"/>
    <x v="0"/>
    <n v="980"/>
    <n v="100"/>
    <n v="96"/>
    <n v="4"/>
    <n v="94080"/>
    <s v="📞 Smart Watch Needs to re-order ! Ph 9812xxxxxx"/>
  </r>
  <r>
    <s v="N1002"/>
    <x v="1"/>
    <n v="34500"/>
    <n v="50"/>
    <n v="49"/>
    <n v="1"/>
    <n v="1690500"/>
    <s v="📞 Laptop HP xyz i5 Needs to re-order ! Ph 9812xxxxxx"/>
  </r>
  <r>
    <s v="N1003"/>
    <x v="2"/>
    <n v="4600"/>
    <n v="50"/>
    <n v="27"/>
    <n v="23"/>
    <n v="124200"/>
    <s v=""/>
  </r>
  <r>
    <s v="N1004"/>
    <x v="3"/>
    <n v="21000"/>
    <n v="50"/>
    <n v="47"/>
    <n v="3"/>
    <n v="987000"/>
    <s v="📞 Desktop Needs to re-order ! Ph 9813xxxxxx"/>
  </r>
  <r>
    <s v="N1005"/>
    <x v="4"/>
    <n v="200"/>
    <n v="100"/>
    <n v="98"/>
    <n v="2"/>
    <n v="19600"/>
    <s v="📞 Mouse Needs to re-order ! Ph 9813xxxxxx"/>
  </r>
  <r>
    <s v="N1006"/>
    <x v="5"/>
    <n v="340"/>
    <n v="100"/>
    <n v="61"/>
    <n v="39"/>
    <n v="20740"/>
    <s v=""/>
  </r>
  <r>
    <s v="N1007"/>
    <x v="6"/>
    <n v="52000"/>
    <n v="50"/>
    <n v="46"/>
    <n v="4"/>
    <n v="2392000"/>
    <s v="📞 Camera Needs to re-order ! Ph 9813xxxxxx"/>
  </r>
  <r>
    <s v="N1008"/>
    <x v="7"/>
    <n v="799"/>
    <n v="100"/>
    <n v="0"/>
    <n v="100"/>
    <n v="0"/>
    <s v=""/>
  </r>
  <r>
    <s v="N1009"/>
    <x v="8"/>
    <n v="670"/>
    <n v="100"/>
    <n v="0"/>
    <n v="100"/>
    <n v="0"/>
    <s v=""/>
  </r>
  <r>
    <s v="N1010"/>
    <x v="9"/>
    <n v="23500"/>
    <n v="100"/>
    <n v="0"/>
    <n v="100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1CC82-6030-4D4D-B8CC-0407588FB4E1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:J5" firstHeaderRow="1" firstDataRow="1" firstDataCol="1"/>
  <pivotFields count="7"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Amount" fld="6" baseField="2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5904A-0206-4BEB-B329-89C38905984C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3:B34" firstHeaderRow="1" firstDataRow="1" firstDataCol="1"/>
  <pivotFields count="8">
    <pivotField showAll="0"/>
    <pivotField axis="axisRow" showAll="0">
      <items count="12">
        <item x="6"/>
        <item x="3"/>
        <item x="7"/>
        <item x="1"/>
        <item x="4"/>
        <item x="5"/>
        <item x="0"/>
        <item x="8"/>
        <item x="9"/>
        <item x="2"/>
        <item h="1" m="1" x="1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tock" fld="5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F152B-2568-4B91-A7CC-63DE5272EB73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0:G16" firstHeaderRow="1" firstDataRow="1" firstDataCol="1"/>
  <pivotFields count="9">
    <pivotField showAll="0"/>
    <pivotField axis="axisRow" showAll="0" measureFilter="1">
      <items count="9">
        <item x="7"/>
        <item x="3"/>
        <item x="5"/>
        <item x="1"/>
        <item x="6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Amount" fld="8" baseField="1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FFDC6-37A6-47AE-80A3-D393631F070A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1:G7" firstHeaderRow="1" firstDataRow="1" firstDataCol="1"/>
  <pivotFields count="8">
    <pivotField showAll="0"/>
    <pivotField axis="axisRow" showAll="0" measureFilter="1">
      <items count="12">
        <item x="6"/>
        <item x="3"/>
        <item x="7"/>
        <item x="1"/>
        <item x="4"/>
        <item x="5"/>
        <item x="0"/>
        <item x="8"/>
        <item x="9"/>
        <item x="2"/>
        <item m="1" x="1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 Units" fld="4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9E37D-549E-4DD2-96EC-A586DC384F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4">
    <pivotField showAll="0"/>
    <pivotField dataField="1" showAll="0">
      <items count="8">
        <item x="3"/>
        <item x="5"/>
        <item x="1"/>
        <item x="6"/>
        <item x="2"/>
        <item x="4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3E004-AD31-4B10-82B4-59B948047793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8"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Stock Amt." fld="6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5C432-E97E-4444-9381-3A2BF84955F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mount" fld="8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D10AA-25CE-4F21-826D-2324BB5A33C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mount" fld="6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E512C-6A2B-4438-8C7C-077553A831E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4"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Count of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C3CAD-D810-4772-9B5A-B5FB7454F7DD}" name="Customersdata" displayName="Customersdata" ref="D8:G15" totalsRowShown="0" headerRowDxfId="51" dataDxfId="50">
  <autoFilter ref="D8:G15" xr:uid="{601C3CAD-D810-4772-9B5A-B5FB7454F7DD}"/>
  <tableColumns count="4">
    <tableColumn id="1" xr3:uid="{9EBD3B7C-4826-4F26-A45C-0CEF32531A9D}" name="Cust_ID" dataDxfId="49"/>
    <tableColumn id="2" xr3:uid="{01AB1A84-B49E-43BC-82C9-6FDF066FF72F}" name="Name" dataDxfId="48"/>
    <tableColumn id="3" xr3:uid="{9B1B99EF-2056-4B15-A1B9-ED1337F85152}" name="Email" dataDxfId="47"/>
    <tableColumn id="4" xr3:uid="{F0A2A089-21C5-4057-8E43-DCFEFE36AE73}" name="Addres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08AE7-FC95-4141-ACE7-1E520B2B3780}" name="Vendorsdata" displayName="Vendorsdata" ref="D8:H18" totalsRowShown="0" headerRowDxfId="45" dataDxfId="44">
  <autoFilter ref="D8:H18" xr:uid="{31F08AE7-FC95-4141-ACE7-1E520B2B3780}"/>
  <tableColumns count="5">
    <tableColumn id="1" xr3:uid="{005600E6-798C-4314-9E1E-2B93C0F1358C}" name="HSN Code" dataDxfId="43"/>
    <tableColumn id="2" xr3:uid="{3C98FD1E-4C0E-45CB-A4D3-B7889782F094}" name="Product Name" dataDxfId="42"/>
    <tableColumn id="3" xr3:uid="{918F8012-371A-4E1D-8DDB-0F3683EA68B2}" name="Vendor Name" dataDxfId="41"/>
    <tableColumn id="4" xr3:uid="{88B479A6-0D12-43C7-A7C5-5737B291A2F2}" name="Phone" dataDxfId="40"/>
    <tableColumn id="5" xr3:uid="{4B2E6F73-8500-492D-8AC9-E0379E3CDCCF}" name="Address" dataDxfId="3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3CB18-597F-4737-B2EB-29C52CE895BD}" name="Productsdata" displayName="Productsdata" ref="D8:G18" totalsRowShown="0" headerRowDxfId="38" dataDxfId="37">
  <autoFilter ref="D8:G18" xr:uid="{7433CB18-597F-4737-B2EB-29C52CE895BD}"/>
  <tableColumns count="4">
    <tableColumn id="1" xr3:uid="{FF751A74-AC14-4C72-9ADB-7300C4F1DF16}" name="HSN Code" dataDxfId="36"/>
    <tableColumn id="2" xr3:uid="{4D9A5210-F803-46B8-A215-A6DEA303144E}" name="Product Name" dataDxfId="35"/>
    <tableColumn id="3" xr3:uid="{1286FD25-3AE2-4037-8AE4-6583C4159678}" name="Cost" dataDxfId="34"/>
    <tableColumn id="4" xr3:uid="{EAB6938C-DAF1-4654-9899-7A8B914668B5}" name="Selling Price" dataDxfId="3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950D04-F76E-45E6-A700-E3163A7DAEDB}" name="Purchasedata" displayName="Purchasedata" ref="D8:J22" totalsRowShown="0" headerRowDxfId="32" dataDxfId="31">
  <autoFilter ref="D8:J22" xr:uid="{01950D04-F76E-45E6-A700-E3163A7DAEDB}"/>
  <tableColumns count="7">
    <tableColumn id="1" xr3:uid="{A78EF682-3BAE-49D3-B88A-6A58AA1DAC20}" name="HSN Code" dataDxfId="30"/>
    <tableColumn id="2" xr3:uid="{2BE1A578-A136-4C28-83C9-84BF659D676B}" name="Product Name" dataDxfId="29">
      <calculatedColumnFormula>IFERROR(VLOOKUP(Purchasedata[[#This Row],[HSN Code]],Productsdata[#All],2,0),"")</calculatedColumnFormula>
    </tableColumn>
    <tableColumn id="3" xr3:uid="{2756F350-FF96-4C3B-AB3A-2D7BB16932E4}" name="Vendor" dataDxfId="28">
      <calculatedColumnFormula>IFERROR(VLOOKUP(Purchasedata[[#This Row],[HSN Code]],Vendorsdata[#All],3,0),"")</calculatedColumnFormula>
    </tableColumn>
    <tableColumn id="4" xr3:uid="{84229519-F57A-4CAE-BA9D-C4FAE375A66C}" name="Date" dataDxfId="27"/>
    <tableColumn id="5" xr3:uid="{2E5D84BF-1F31-46F9-9343-E877E3D68D87}" name="Units" dataDxfId="26"/>
    <tableColumn id="6" xr3:uid="{AD15296E-769F-4538-9DC4-B57B40825C7A}" name="Cost" dataDxfId="25">
      <calculatedColumnFormula>IFERROR(VLOOKUP(Purchasedata[[#This Row],[HSN Code]],Productsdata[#All],3,0),"")</calculatedColumnFormula>
    </tableColumn>
    <tableColumn id="7" xr3:uid="{6781A6DD-EBA1-4CB1-835F-0B532D7675A6}" name="Amount" dataDxfId="24">
      <calculatedColumnFormula>IFERROR(Purchasedata[[#This Row],[Cost]]*Purchasedata[[#This Row],[Units]],"")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F70A2B-A516-4710-8AA4-E76FA31FAF95}" name="Table5" displayName="Table5" ref="D8:L22" totalsRowShown="0" headerRowDxfId="23" dataDxfId="22">
  <autoFilter ref="D8:L22" xr:uid="{96F70A2B-A516-4710-8AA4-E76FA31FAF95}"/>
  <tableColumns count="9">
    <tableColumn id="1" xr3:uid="{5524D53B-2A4B-4F87-A40F-D54B5756DCA6}" name="Cust_ID" dataDxfId="21"/>
    <tableColumn id="2" xr3:uid="{30F26995-EBE2-4730-911C-2DDD2BE872B1}" name="Cust_Name" dataDxfId="20">
      <calculatedColumnFormula>IFERROR(VLOOKUP(Table5[[#This Row],[Cust_ID]],Customersdata[#All],2,0),"")</calculatedColumnFormula>
    </tableColumn>
    <tableColumn id="3" xr3:uid="{6D15FA2B-7A2C-4F3A-A6CA-7742E6867391}" name="HSN Code" dataDxfId="19"/>
    <tableColumn id="4" xr3:uid="{42B0B474-E2D5-4072-9D20-9D6EF675A619}" name="Product Name" dataDxfId="18">
      <calculatedColumnFormula>IFERROR(VLOOKUP(Table5[[#This Row],[HSN Code]],Productsdata[#All],2,0),"")</calculatedColumnFormula>
    </tableColumn>
    <tableColumn id="5" xr3:uid="{53E914D8-8929-47F1-A03C-293FBF9A7750}" name="Date" dataDxfId="17"/>
    <tableColumn id="6" xr3:uid="{6694AFB1-E211-4A85-843A-1366B71CB5CE}" name="Stock(Units)" dataDxfId="16">
      <calculatedColumnFormula>VLOOKUP(Table5[[#This Row],[HSN Code]],Table6[#All],6,0)</calculatedColumnFormula>
    </tableColumn>
    <tableColumn id="7" xr3:uid="{FAC7FB92-D814-4B63-84BE-F2EC9147ED49}" name="Units" dataDxfId="15"/>
    <tableColumn id="8" xr3:uid="{43D228A4-D1B1-4B28-BCE0-E90F13B0CB4E}" name="Price" dataDxfId="14">
      <calculatedColumnFormula>IFERROR(VLOOKUP(Table5[[#This Row],[HSN Code]],Productsdata[#All],4,0),"")</calculatedColumnFormula>
    </tableColumn>
    <tableColumn id="9" xr3:uid="{75CAC9AF-C9EF-4F3A-8F0F-D421E64CFDB1}" name="Amount" dataDxfId="13">
      <calculatedColumnFormula>IFERROR(Table5[[#This Row],[Price]]*Table5[[#This Row],[Units]],"")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03B34C-CB71-46A6-AC6C-CB6B8729A6F9}" name="Table6" displayName="Table6" ref="D8:K23" totalsRowShown="0" headerRowDxfId="12" dataDxfId="11">
  <autoFilter ref="D8:K23" xr:uid="{2E03B34C-CB71-46A6-AC6C-CB6B8729A6F9}"/>
  <tableColumns count="8">
    <tableColumn id="1" xr3:uid="{919FEFA6-7BDB-4F43-9282-9419BF7B7341}" name="HSN Code" dataDxfId="10">
      <calculatedColumnFormula>IFERROR(Productsdata[[#This Row],[HSN Code]],"")</calculatedColumnFormula>
    </tableColumn>
    <tableColumn id="2" xr3:uid="{93AE63C9-C349-4C1E-B5EF-3EABC98A3D9B}" name="Product Name" dataDxfId="9"/>
    <tableColumn id="3" xr3:uid="{CBF4E06C-DF08-4F60-AA36-DD176BAFDD48}" name="Cost" dataDxfId="8"/>
    <tableColumn id="4" xr3:uid="{CE31515F-9DF9-4E8A-A3DB-21FF0D751FBF}" name="P Units" dataDxfId="7">
      <calculatedColumnFormula>SUMIF(Purchase!E9:E18,Inventory!E9,Purchase!H9:H18)</calculatedColumnFormula>
    </tableColumn>
    <tableColumn id="5" xr3:uid="{3A87140B-81B1-45A3-BB96-CA26CE971F90}" name="S Units" dataDxfId="6">
      <calculatedColumnFormula>SUMIF(Sales!G9:G15,Table6[[#This Row],[Product Name]],Sales!J9:J15)</calculatedColumnFormula>
    </tableColumn>
    <tableColumn id="6" xr3:uid="{A209E427-ED84-402E-A732-D1D6A3E5A3D6}" name="Stock" dataDxfId="0">
      <calculatedColumnFormula>IFERROR(Table6[[#This Row],[P Units]]-Table6[[#This Row],[S Units]],"")</calculatedColumnFormula>
    </tableColumn>
    <tableColumn id="7" xr3:uid="{DFE88928-E1BD-4D25-AC85-59573E2449D3}" name="Stock Amt." dataDxfId="5">
      <calculatedColumnFormula>Table6[[#This Row],[Cost]]*Table6[[#This Row],[S Units]]</calculatedColumnFormula>
    </tableColumn>
    <tableColumn id="8" xr3:uid="{021CEC68-6396-447D-81FB-ADD8C5CA0292}" name="notifications" dataDxfId="4">
      <calculatedColumnFormula>IFERROR(IF(Table6[[#This Row],[Stock]]&lt;5,"📞 "&amp;Table6[[#This Row],[Product Name]]&amp;" Needs to re-order ! Ph "&amp;VLOOKUP(Table6[[#This Row],[HSN Code]],Vendorsdata[#All],4,0),""),"")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A592-1220-45B7-9D94-9CD5B071C96A}">
  <dimension ref="A1:Z62"/>
  <sheetViews>
    <sheetView tabSelected="1" workbookViewId="0"/>
  </sheetViews>
  <sheetFormatPr defaultRowHeight="14.4" x14ac:dyDescent="0.3"/>
  <cols>
    <col min="1" max="1" width="4.33203125" customWidth="1"/>
    <col min="2" max="2" width="24.77734375" customWidth="1"/>
    <col min="3" max="3" width="5" customWidth="1"/>
  </cols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"/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</sheetData>
  <sheetProtection algorithmName="SHA-512" hashValue="v5/ZTW7Mn0IBx+kQnPKmNbfTm7hCtBqJwoGNHeBH3wJ8FEUaC+39xxh7TA0wyuK9pLI81UrgXfRrm3vFkRJtGA==" saltValue="ajm9Byv+kOX8LIdYFcWHnA==" spinCount="100000" sheet="1" objects="1" scenarios="1"/>
  <mergeCells count="2">
    <mergeCell ref="B3:B31"/>
    <mergeCell ref="B34:B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CEA2-DF55-49FB-9C07-FD5A5646A872}">
  <dimension ref="A1:X62"/>
  <sheetViews>
    <sheetView workbookViewId="0">
      <selection activeCell="E19" sqref="E19"/>
    </sheetView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10.109375" customWidth="1"/>
    <col min="5" max="5" width="13.77734375" bestFit="1" customWidth="1"/>
    <col min="6" max="6" width="16.6640625" bestFit="1" customWidth="1"/>
    <col min="7" max="7" width="19.109375" bestFit="1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6" x14ac:dyDescent="0.3">
      <c r="A8" s="2"/>
      <c r="B8" s="8"/>
      <c r="C8" s="2"/>
      <c r="D8" s="3" t="s">
        <v>0</v>
      </c>
      <c r="E8" s="3" t="s">
        <v>1</v>
      </c>
      <c r="F8" s="3" t="s">
        <v>2</v>
      </c>
      <c r="G8" s="3" t="s">
        <v>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6" x14ac:dyDescent="0.3">
      <c r="A9" s="2"/>
      <c r="B9" s="8"/>
      <c r="C9" s="2"/>
      <c r="D9" s="3">
        <v>100</v>
      </c>
      <c r="E9" s="3" t="s">
        <v>4</v>
      </c>
      <c r="F9" s="3" t="s">
        <v>5</v>
      </c>
      <c r="G9" s="3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6" x14ac:dyDescent="0.3">
      <c r="A10" s="2"/>
      <c r="B10" s="8"/>
      <c r="C10" s="2"/>
      <c r="D10" s="3">
        <v>101</v>
      </c>
      <c r="E10" s="3" t="s">
        <v>7</v>
      </c>
      <c r="F10" s="3" t="s">
        <v>8</v>
      </c>
      <c r="G10" s="3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6" x14ac:dyDescent="0.3">
      <c r="A11" s="2"/>
      <c r="B11" s="8"/>
      <c r="C11" s="2"/>
      <c r="D11" s="3">
        <v>102</v>
      </c>
      <c r="E11" s="3" t="s">
        <v>10</v>
      </c>
      <c r="F11" s="3" t="s">
        <v>11</v>
      </c>
      <c r="G11" s="3" t="s">
        <v>12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6" x14ac:dyDescent="0.3">
      <c r="A12" s="2"/>
      <c r="B12" s="8"/>
      <c r="C12" s="2"/>
      <c r="D12" s="3">
        <v>103</v>
      </c>
      <c r="E12" s="3" t="s">
        <v>13</v>
      </c>
      <c r="F12" s="3" t="s">
        <v>14</v>
      </c>
      <c r="G12" s="3" t="s">
        <v>15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6" x14ac:dyDescent="0.3">
      <c r="A13" s="2"/>
      <c r="B13" s="8"/>
      <c r="C13" s="2"/>
      <c r="D13" s="3">
        <v>104</v>
      </c>
      <c r="E13" s="3" t="s">
        <v>16</v>
      </c>
      <c r="F13" s="3" t="s">
        <v>17</v>
      </c>
      <c r="G13" s="3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6" x14ac:dyDescent="0.3">
      <c r="A14" s="2"/>
      <c r="B14" s="8"/>
      <c r="C14" s="2"/>
      <c r="D14" s="3">
        <v>105</v>
      </c>
      <c r="E14" s="3" t="s">
        <v>19</v>
      </c>
      <c r="F14" s="3" t="s">
        <v>20</v>
      </c>
      <c r="G14" s="3" t="s">
        <v>21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6" x14ac:dyDescent="0.3">
      <c r="A15" s="2"/>
      <c r="B15" s="8"/>
      <c r="C15" s="2"/>
      <c r="D15" s="3">
        <v>106</v>
      </c>
      <c r="E15" s="3" t="s">
        <v>22</v>
      </c>
      <c r="F15" s="3" t="s">
        <v>23</v>
      </c>
      <c r="G15" s="3" t="s">
        <v>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s="2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">
      <c r="A18" s="2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E2A8-DFA4-4825-9032-1051F043FB17}">
  <dimension ref="A1:X62"/>
  <sheetViews>
    <sheetView workbookViewId="0">
      <selection activeCell="D8" sqref="D8:H18"/>
    </sheetView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12.109375" customWidth="1"/>
    <col min="5" max="5" width="16.21875" bestFit="1" customWidth="1"/>
    <col min="6" max="6" width="15.77734375" customWidth="1"/>
    <col min="7" max="7" width="11.44140625" bestFit="1" customWidth="1"/>
    <col min="8" max="8" width="18.44140625" bestFit="1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6" x14ac:dyDescent="0.3">
      <c r="A8" s="2"/>
      <c r="B8" s="8"/>
      <c r="C8" s="2"/>
      <c r="D8" s="3" t="s">
        <v>25</v>
      </c>
      <c r="E8" s="3" t="s">
        <v>26</v>
      </c>
      <c r="F8" s="3" t="s">
        <v>27</v>
      </c>
      <c r="G8" s="3" t="s">
        <v>28</v>
      </c>
      <c r="H8" s="3" t="s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6" x14ac:dyDescent="0.3">
      <c r="A9" s="2"/>
      <c r="B9" s="8"/>
      <c r="C9" s="2"/>
      <c r="D9" s="3" t="s">
        <v>29</v>
      </c>
      <c r="E9" s="3" t="s">
        <v>30</v>
      </c>
      <c r="F9" s="3" t="s">
        <v>31</v>
      </c>
      <c r="G9" s="3" t="s">
        <v>32</v>
      </c>
      <c r="H9" s="3" t="s">
        <v>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6" x14ac:dyDescent="0.3">
      <c r="A10" s="2"/>
      <c r="B10" s="8"/>
      <c r="C10" s="2"/>
      <c r="D10" s="3" t="s">
        <v>33</v>
      </c>
      <c r="E10" s="3" t="s">
        <v>34</v>
      </c>
      <c r="F10" s="3" t="s">
        <v>31</v>
      </c>
      <c r="G10" s="3" t="s">
        <v>32</v>
      </c>
      <c r="H10" s="3" t="s">
        <v>35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6" x14ac:dyDescent="0.3">
      <c r="A11" s="2"/>
      <c r="B11" s="8"/>
      <c r="C11" s="2"/>
      <c r="D11" s="3" t="s">
        <v>36</v>
      </c>
      <c r="E11" s="3" t="s">
        <v>37</v>
      </c>
      <c r="F11" s="3" t="s">
        <v>31</v>
      </c>
      <c r="G11" s="3" t="s">
        <v>32</v>
      </c>
      <c r="H11" s="3" t="s">
        <v>38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6" x14ac:dyDescent="0.3">
      <c r="A12" s="2"/>
      <c r="B12" s="8"/>
      <c r="C12" s="2"/>
      <c r="D12" s="3" t="s">
        <v>39</v>
      </c>
      <c r="E12" s="3" t="s">
        <v>40</v>
      </c>
      <c r="F12" s="3" t="s">
        <v>41</v>
      </c>
      <c r="G12" s="3" t="s">
        <v>42</v>
      </c>
      <c r="H12" s="3" t="s">
        <v>21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6" x14ac:dyDescent="0.3">
      <c r="A13" s="2"/>
      <c r="B13" s="8"/>
      <c r="C13" s="2"/>
      <c r="D13" s="3" t="s">
        <v>43</v>
      </c>
      <c r="E13" s="3" t="s">
        <v>44</v>
      </c>
      <c r="F13" s="3" t="s">
        <v>41</v>
      </c>
      <c r="G13" s="3" t="s">
        <v>42</v>
      </c>
      <c r="H13" s="3" t="s">
        <v>45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6" x14ac:dyDescent="0.3">
      <c r="A14" s="2"/>
      <c r="B14" s="8"/>
      <c r="C14" s="2"/>
      <c r="D14" s="3" t="s">
        <v>46</v>
      </c>
      <c r="E14" s="3" t="s">
        <v>47</v>
      </c>
      <c r="F14" s="3" t="s">
        <v>41</v>
      </c>
      <c r="G14" s="3" t="s">
        <v>42</v>
      </c>
      <c r="H14" s="3" t="s">
        <v>48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6" x14ac:dyDescent="0.3">
      <c r="A15" s="2"/>
      <c r="B15" s="8"/>
      <c r="C15" s="2"/>
      <c r="D15" s="3" t="s">
        <v>49</v>
      </c>
      <c r="E15" s="3" t="s">
        <v>50</v>
      </c>
      <c r="F15" s="3" t="s">
        <v>41</v>
      </c>
      <c r="G15" s="3" t="s">
        <v>42</v>
      </c>
      <c r="H15" s="3" t="s">
        <v>51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6" x14ac:dyDescent="0.3">
      <c r="A16" s="2"/>
      <c r="B16" s="8"/>
      <c r="C16" s="2"/>
      <c r="D16" s="3" t="s">
        <v>52</v>
      </c>
      <c r="E16" s="3" t="s">
        <v>53</v>
      </c>
      <c r="F16" s="3" t="s">
        <v>54</v>
      </c>
      <c r="G16" s="3" t="s">
        <v>55</v>
      </c>
      <c r="H16" s="3" t="s">
        <v>56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6" x14ac:dyDescent="0.3">
      <c r="A17" s="2"/>
      <c r="B17" s="8"/>
      <c r="C17" s="2"/>
      <c r="D17" s="3" t="s">
        <v>57</v>
      </c>
      <c r="E17" s="3" t="s">
        <v>58</v>
      </c>
      <c r="F17" s="3" t="s">
        <v>54</v>
      </c>
      <c r="G17" s="3" t="s">
        <v>55</v>
      </c>
      <c r="H17" s="3" t="s">
        <v>59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6" x14ac:dyDescent="0.3">
      <c r="A18" s="2"/>
      <c r="B18" s="8"/>
      <c r="C18" s="2"/>
      <c r="D18" s="3" t="s">
        <v>60</v>
      </c>
      <c r="E18" s="3" t="s">
        <v>61</v>
      </c>
      <c r="F18" s="3" t="s">
        <v>54</v>
      </c>
      <c r="G18" s="3" t="s">
        <v>55</v>
      </c>
      <c r="H18" s="3" t="s">
        <v>62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ED3E-626E-4F23-9E1B-7607D39B68C3}">
  <dimension ref="A1:X62"/>
  <sheetViews>
    <sheetView workbookViewId="0">
      <selection activeCell="E11" sqref="E11"/>
    </sheetView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12.109375" customWidth="1"/>
    <col min="5" max="5" width="16.21875" bestFit="1" customWidth="1"/>
    <col min="6" max="6" width="7" customWidth="1"/>
    <col min="7" max="7" width="14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6" x14ac:dyDescent="0.3">
      <c r="A8" s="2"/>
      <c r="B8" s="8"/>
      <c r="C8" s="2"/>
      <c r="D8" s="3" t="s">
        <v>25</v>
      </c>
      <c r="E8" s="3" t="s">
        <v>26</v>
      </c>
      <c r="F8" s="3" t="s">
        <v>63</v>
      </c>
      <c r="G8" s="3" t="s">
        <v>64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6" x14ac:dyDescent="0.3">
      <c r="A9" s="2"/>
      <c r="B9" s="8"/>
      <c r="C9" s="2"/>
      <c r="D9" s="3" t="s">
        <v>29</v>
      </c>
      <c r="E9" s="3" t="s">
        <v>30</v>
      </c>
      <c r="F9" s="3">
        <v>980</v>
      </c>
      <c r="G9" s="3">
        <v>1176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6" x14ac:dyDescent="0.3">
      <c r="A10" s="2"/>
      <c r="B10" s="8"/>
      <c r="C10" s="2"/>
      <c r="D10" s="3" t="s">
        <v>33</v>
      </c>
      <c r="E10" s="3" t="s">
        <v>34</v>
      </c>
      <c r="F10" s="3">
        <v>34500</v>
      </c>
      <c r="G10" s="3">
        <v>41400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6" x14ac:dyDescent="0.3">
      <c r="A11" s="2"/>
      <c r="B11" s="8"/>
      <c r="C11" s="2"/>
      <c r="D11" s="3" t="s">
        <v>36</v>
      </c>
      <c r="E11" s="3" t="s">
        <v>37</v>
      </c>
      <c r="F11" s="3">
        <v>4600</v>
      </c>
      <c r="G11" s="3">
        <v>5520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6" x14ac:dyDescent="0.3">
      <c r="A12" s="2"/>
      <c r="B12" s="8"/>
      <c r="C12" s="2"/>
      <c r="D12" s="3" t="s">
        <v>39</v>
      </c>
      <c r="E12" s="3" t="s">
        <v>40</v>
      </c>
      <c r="F12" s="3">
        <v>21000</v>
      </c>
      <c r="G12" s="3">
        <v>25200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6" x14ac:dyDescent="0.3">
      <c r="A13" s="2"/>
      <c r="B13" s="8"/>
      <c r="C13" s="2"/>
      <c r="D13" s="3" t="s">
        <v>43</v>
      </c>
      <c r="E13" s="3" t="s">
        <v>44</v>
      </c>
      <c r="F13" s="3">
        <v>200</v>
      </c>
      <c r="G13" s="3">
        <v>240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6" x14ac:dyDescent="0.3">
      <c r="A14" s="2"/>
      <c r="B14" s="8"/>
      <c r="C14" s="2"/>
      <c r="D14" s="3" t="s">
        <v>46</v>
      </c>
      <c r="E14" s="3" t="s">
        <v>47</v>
      </c>
      <c r="F14" s="3">
        <v>340</v>
      </c>
      <c r="G14" s="3">
        <v>408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6" x14ac:dyDescent="0.3">
      <c r="A15" s="2"/>
      <c r="B15" s="8"/>
      <c r="C15" s="2"/>
      <c r="D15" s="3" t="s">
        <v>49</v>
      </c>
      <c r="E15" s="3" t="s">
        <v>50</v>
      </c>
      <c r="F15" s="3">
        <v>52000</v>
      </c>
      <c r="G15" s="3">
        <v>62400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6" x14ac:dyDescent="0.3">
      <c r="A16" s="2"/>
      <c r="B16" s="8"/>
      <c r="C16" s="2"/>
      <c r="D16" s="3" t="s">
        <v>52</v>
      </c>
      <c r="E16" s="3" t="s">
        <v>53</v>
      </c>
      <c r="F16" s="3">
        <v>799</v>
      </c>
      <c r="G16" s="3">
        <v>958.8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6" x14ac:dyDescent="0.3">
      <c r="A17" s="2"/>
      <c r="B17" s="8"/>
      <c r="C17" s="2"/>
      <c r="D17" s="3" t="s">
        <v>57</v>
      </c>
      <c r="E17" s="3" t="s">
        <v>58</v>
      </c>
      <c r="F17" s="3">
        <v>670</v>
      </c>
      <c r="G17" s="3">
        <v>804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6" x14ac:dyDescent="0.3">
      <c r="A18" s="2"/>
      <c r="B18" s="8"/>
      <c r="C18" s="2"/>
      <c r="D18" s="3" t="s">
        <v>60</v>
      </c>
      <c r="E18" s="3" t="s">
        <v>61</v>
      </c>
      <c r="F18" s="3">
        <v>23500</v>
      </c>
      <c r="G18" s="3">
        <v>28200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AD50-FDA9-4085-B356-9D44FCCFC922}">
  <dimension ref="A1:X62"/>
  <sheetViews>
    <sheetView workbookViewId="0">
      <selection activeCell="F13" sqref="F13"/>
    </sheetView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16.5546875" bestFit="1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8" x14ac:dyDescent="0.35">
      <c r="A8" s="2"/>
      <c r="B8" s="8"/>
      <c r="C8" s="2"/>
      <c r="D8" s="4" t="s">
        <v>65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">
      <c r="A9" s="2"/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" x14ac:dyDescent="0.35">
      <c r="A10" s="2"/>
      <c r="B10" s="8"/>
      <c r="C10" s="2"/>
      <c r="D10" s="4" t="s">
        <v>66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s="2"/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s="2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">
      <c r="A13" s="2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2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">
      <c r="A15" s="2"/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s="2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">
      <c r="A18" s="2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hyperlinks>
    <hyperlink ref="D8" location="Purchase!A1" display="Purchase entry" xr:uid="{D56CFD2C-4C90-4B9E-B773-825D9FF0B165}"/>
    <hyperlink ref="D10" location="Sales!A1" display="Sales entry" xr:uid="{899B1B74-14CC-40A8-8C3E-504A0248DCE4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898A-FF3B-458C-B639-C3BEE2527870}">
  <dimension ref="A1:X62"/>
  <sheetViews>
    <sheetView workbookViewId="0">
      <selection activeCell="E11" sqref="E11"/>
    </sheetView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12.109375" customWidth="1"/>
    <col min="5" max="5" width="16.21875" customWidth="1"/>
    <col min="6" max="6" width="9.77734375" customWidth="1"/>
    <col min="7" max="7" width="7.33203125" customWidth="1"/>
    <col min="8" max="8" width="7.77734375" customWidth="1"/>
    <col min="9" max="9" width="7" customWidth="1"/>
    <col min="10" max="11" width="10.44140625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6" x14ac:dyDescent="0.3">
      <c r="A8" s="2"/>
      <c r="B8" s="8"/>
      <c r="C8" s="2"/>
      <c r="D8" s="3" t="s">
        <v>25</v>
      </c>
      <c r="E8" s="3" t="s">
        <v>26</v>
      </c>
      <c r="F8" s="3" t="s">
        <v>67</v>
      </c>
      <c r="G8" s="3" t="s">
        <v>68</v>
      </c>
      <c r="H8" s="3" t="s">
        <v>69</v>
      </c>
      <c r="I8" s="3" t="s">
        <v>63</v>
      </c>
      <c r="J8" s="3" t="s">
        <v>70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4" x14ac:dyDescent="0.3">
      <c r="A9" s="2"/>
      <c r="B9" s="8"/>
      <c r="C9" s="2"/>
      <c r="D9" s="2" t="s">
        <v>29</v>
      </c>
      <c r="E9" s="2" t="str">
        <f>IFERROR(VLOOKUP(Purchasedata[[#This Row],[HSN Code]],Productsdata[#All],2,0),"")</f>
        <v>Smart Watch</v>
      </c>
      <c r="F9" s="2" t="str">
        <f>IFERROR(VLOOKUP(Purchasedata[[#This Row],[HSN Code]],Vendorsdata[#All],3,0),"")</f>
        <v>Tech99</v>
      </c>
      <c r="G9" s="2"/>
      <c r="H9" s="2">
        <v>100</v>
      </c>
      <c r="I9" s="2">
        <f>IFERROR(VLOOKUP(Purchasedata[[#This Row],[HSN Code]],Productsdata[#All],3,0),"")</f>
        <v>980</v>
      </c>
      <c r="J9" s="2">
        <f>IFERROR(Purchasedata[[#This Row],[Cost]]*Purchasedata[[#This Row],[Units]],"")</f>
        <v>98000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x14ac:dyDescent="0.3">
      <c r="A10" s="2"/>
      <c r="B10" s="8"/>
      <c r="C10" s="2"/>
      <c r="D10" s="2" t="s">
        <v>33</v>
      </c>
      <c r="E10" s="2" t="str">
        <f>IFERROR(VLOOKUP(Purchasedata[[#This Row],[HSN Code]],Productsdata[#All],2,0),"")</f>
        <v>Laptop HP xyz i5</v>
      </c>
      <c r="F10" s="2" t="str">
        <f>IFERROR(VLOOKUP(Purchasedata[[#This Row],[HSN Code]],Vendorsdata[#All],3,0),"")</f>
        <v>Tech99</v>
      </c>
      <c r="G10" s="2"/>
      <c r="H10" s="2">
        <v>50</v>
      </c>
      <c r="I10" s="2">
        <f>IFERROR(VLOOKUP(Purchasedata[[#This Row],[HSN Code]],Productsdata[#All],3,0),"")</f>
        <v>34500</v>
      </c>
      <c r="J10" s="2">
        <f>IFERROR(Purchasedata[[#This Row],[Cost]]*Purchasedata[[#This Row],[Units]],"")</f>
        <v>1725000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x14ac:dyDescent="0.3">
      <c r="A11" s="2"/>
      <c r="B11" s="8"/>
      <c r="C11" s="2"/>
      <c r="D11" s="2" t="s">
        <v>36</v>
      </c>
      <c r="E11" s="2" t="str">
        <f>IFERROR(VLOOKUP(Purchasedata[[#This Row],[HSN Code]],Productsdata[#All],2,0),"")</f>
        <v>Wireless Printer</v>
      </c>
      <c r="F11" s="2" t="str">
        <f>IFERROR(VLOOKUP(Purchasedata[[#This Row],[HSN Code]],Vendorsdata[#All],3,0),"")</f>
        <v>Tech99</v>
      </c>
      <c r="G11" s="2"/>
      <c r="H11" s="2">
        <v>50</v>
      </c>
      <c r="I11" s="2">
        <f>IFERROR(VLOOKUP(Purchasedata[[#This Row],[HSN Code]],Productsdata[#All],3,0),"")</f>
        <v>4600</v>
      </c>
      <c r="J11" s="2">
        <f>IFERROR(Purchasedata[[#This Row],[Cost]]*Purchasedata[[#This Row],[Units]],"")</f>
        <v>230000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x14ac:dyDescent="0.3">
      <c r="A12" s="2"/>
      <c r="B12" s="8"/>
      <c r="C12" s="2"/>
      <c r="D12" s="2" t="s">
        <v>39</v>
      </c>
      <c r="E12" s="2" t="str">
        <f>IFERROR(VLOOKUP(Purchasedata[[#This Row],[HSN Code]],Productsdata[#All],2,0),"")</f>
        <v>Desktop</v>
      </c>
      <c r="F12" s="2" t="str">
        <f>IFERROR(VLOOKUP(Purchasedata[[#This Row],[HSN Code]],Vendorsdata[#All],3,0),"")</f>
        <v>GG Traders</v>
      </c>
      <c r="G12" s="2"/>
      <c r="H12" s="2">
        <v>50</v>
      </c>
      <c r="I12" s="2">
        <f>IFERROR(VLOOKUP(Purchasedata[[#This Row],[HSN Code]],Productsdata[#All],3,0),"")</f>
        <v>21000</v>
      </c>
      <c r="J12" s="2">
        <f>IFERROR(Purchasedata[[#This Row],[Cost]]*Purchasedata[[#This Row],[Units]],"")</f>
        <v>1050000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x14ac:dyDescent="0.3">
      <c r="A13" s="2"/>
      <c r="B13" s="8"/>
      <c r="C13" s="2"/>
      <c r="D13" s="2" t="s">
        <v>43</v>
      </c>
      <c r="E13" s="2" t="str">
        <f>IFERROR(VLOOKUP(Purchasedata[[#This Row],[HSN Code]],Productsdata[#All],2,0),"")</f>
        <v>Mouse</v>
      </c>
      <c r="F13" s="2" t="str">
        <f>IFERROR(VLOOKUP(Purchasedata[[#This Row],[HSN Code]],Vendorsdata[#All],3,0),"")</f>
        <v>GG Traders</v>
      </c>
      <c r="G13" s="2"/>
      <c r="H13" s="2">
        <v>100</v>
      </c>
      <c r="I13" s="2">
        <f>IFERROR(VLOOKUP(Purchasedata[[#This Row],[HSN Code]],Productsdata[#All],3,0),"")</f>
        <v>200</v>
      </c>
      <c r="J13" s="2">
        <f>IFERROR(Purchasedata[[#This Row],[Cost]]*Purchasedata[[#This Row],[Units]],"")</f>
        <v>20000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3">
      <c r="A14" s="2"/>
      <c r="B14" s="8"/>
      <c r="C14" s="2"/>
      <c r="D14" s="2" t="s">
        <v>46</v>
      </c>
      <c r="E14" s="2" t="str">
        <f>IFERROR(VLOOKUP(Purchasedata[[#This Row],[HSN Code]],Productsdata[#All],2,0),"")</f>
        <v>Rgb Keyboard</v>
      </c>
      <c r="F14" s="2" t="str">
        <f>IFERROR(VLOOKUP(Purchasedata[[#This Row],[HSN Code]],Vendorsdata[#All],3,0),"")</f>
        <v>GG Traders</v>
      </c>
      <c r="G14" s="2"/>
      <c r="H14" s="2">
        <v>100</v>
      </c>
      <c r="I14" s="2">
        <f>IFERROR(VLOOKUP(Purchasedata[[#This Row],[HSN Code]],Productsdata[#All],3,0),"")</f>
        <v>340</v>
      </c>
      <c r="J14" s="2">
        <f>IFERROR(Purchasedata[[#This Row],[Cost]]*Purchasedata[[#This Row],[Units]],"")</f>
        <v>34000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3">
      <c r="A15" s="2"/>
      <c r="B15" s="8"/>
      <c r="C15" s="2"/>
      <c r="D15" s="2" t="s">
        <v>49</v>
      </c>
      <c r="E15" s="2" t="str">
        <f>IFERROR(VLOOKUP(Purchasedata[[#This Row],[HSN Code]],Productsdata[#All],2,0),"")</f>
        <v>Camera</v>
      </c>
      <c r="F15" s="2" t="str">
        <f>IFERROR(VLOOKUP(Purchasedata[[#This Row],[HSN Code]],Vendorsdata[#All],3,0),"")</f>
        <v>GG Traders</v>
      </c>
      <c r="G15" s="2"/>
      <c r="H15" s="2">
        <v>50</v>
      </c>
      <c r="I15" s="2">
        <f>IFERROR(VLOOKUP(Purchasedata[[#This Row],[HSN Code]],Productsdata[#All],3,0),"")</f>
        <v>52000</v>
      </c>
      <c r="J15" s="2">
        <f>IFERROR(Purchasedata[[#This Row],[Cost]]*Purchasedata[[#This Row],[Units]],"")</f>
        <v>2600000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3">
      <c r="A16" s="2"/>
      <c r="B16" s="8"/>
      <c r="C16" s="2"/>
      <c r="D16" s="2" t="s">
        <v>52</v>
      </c>
      <c r="E16" s="2" t="str">
        <f>IFERROR(VLOOKUP(Purchasedata[[#This Row],[HSN Code]],Productsdata[#All],2,0),"")</f>
        <v>Headphones</v>
      </c>
      <c r="F16" s="2" t="str">
        <f>IFERROR(VLOOKUP(Purchasedata[[#This Row],[HSN Code]],Vendorsdata[#All],3,0),"")</f>
        <v>Compac</v>
      </c>
      <c r="G16" s="2"/>
      <c r="H16" s="2">
        <v>100</v>
      </c>
      <c r="I16" s="2">
        <f>IFERROR(VLOOKUP(Purchasedata[[#This Row],[HSN Code]],Productsdata[#All],3,0),"")</f>
        <v>799</v>
      </c>
      <c r="J16" s="2">
        <f>IFERROR(Purchasedata[[#This Row],[Cost]]*Purchasedata[[#This Row],[Units]],"")</f>
        <v>79900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4" x14ac:dyDescent="0.3">
      <c r="A17" s="2"/>
      <c r="B17" s="8"/>
      <c r="C17" s="2"/>
      <c r="D17" s="2" t="s">
        <v>57</v>
      </c>
      <c r="E17" s="2" t="str">
        <f>IFERROR(VLOOKUP(Purchasedata[[#This Row],[HSN Code]],Productsdata[#All],2,0),"")</f>
        <v>Speakers</v>
      </c>
      <c r="F17" s="2" t="str">
        <f>IFERROR(VLOOKUP(Purchasedata[[#This Row],[HSN Code]],Vendorsdata[#All],3,0),"")</f>
        <v>Compac</v>
      </c>
      <c r="G17" s="2"/>
      <c r="H17" s="2">
        <v>100</v>
      </c>
      <c r="I17" s="2">
        <f>IFERROR(VLOOKUP(Purchasedata[[#This Row],[HSN Code]],Productsdata[#All],3,0),"")</f>
        <v>670</v>
      </c>
      <c r="J17" s="2">
        <f>IFERROR(Purchasedata[[#This Row],[Cost]]*Purchasedata[[#This Row],[Units]],"")</f>
        <v>67000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4" x14ac:dyDescent="0.3">
      <c r="A18" s="2"/>
      <c r="B18" s="8"/>
      <c r="C18" s="2"/>
      <c r="D18" s="2" t="s">
        <v>60</v>
      </c>
      <c r="E18" s="2" t="str">
        <f>IFERROR(VLOOKUP(Purchasedata[[#This Row],[HSN Code]],Productsdata[#All],2,0),"")</f>
        <v>Tablets</v>
      </c>
      <c r="F18" s="2" t="str">
        <f>IFERROR(VLOOKUP(Purchasedata[[#This Row],[HSN Code]],Vendorsdata[#All],3,0),"")</f>
        <v>Compac</v>
      </c>
      <c r="G18" s="2"/>
      <c r="H18" s="2">
        <v>100</v>
      </c>
      <c r="I18" s="2">
        <f>IFERROR(VLOOKUP(Purchasedata[[#This Row],[HSN Code]],Productsdata[#All],3,0),"")</f>
        <v>23500</v>
      </c>
      <c r="J18" s="2">
        <f>IFERROR(Purchasedata[[#This Row],[Cost]]*Purchasedata[[#This Row],[Units]],"")</f>
        <v>2350000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4" x14ac:dyDescent="0.3">
      <c r="A19" s="2"/>
      <c r="B19" s="8"/>
      <c r="C19" s="2"/>
      <c r="D19" s="2"/>
      <c r="E19" s="2" t="str">
        <f>IFERROR(VLOOKUP(Purchasedata[[#This Row],[HSN Code]],Productsdata[#All],2,0),"")</f>
        <v/>
      </c>
      <c r="F19" s="2" t="str">
        <f>IFERROR(VLOOKUP(Purchasedata[[#This Row],[HSN Code]],Vendorsdata[#All],3,0),"")</f>
        <v/>
      </c>
      <c r="G19" s="2"/>
      <c r="H19" s="2"/>
      <c r="I19" s="2" t="str">
        <f>IFERROR(VLOOKUP(Purchasedata[[#This Row],[HSN Code]],Productsdata[#All],3,0),"")</f>
        <v/>
      </c>
      <c r="J19" s="2" t="str">
        <f>IFERROR(Purchasedata[[#This Row],[Cost]]*Purchasedata[[#This Row],[Units]],"")</f>
        <v/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x14ac:dyDescent="0.3">
      <c r="A20" s="2"/>
      <c r="B20" s="8"/>
      <c r="C20" s="2"/>
      <c r="D20" s="2"/>
      <c r="E20" s="2" t="str">
        <f>IFERROR(VLOOKUP(Purchasedata[[#This Row],[HSN Code]],Productsdata[#All],2,0),"")</f>
        <v/>
      </c>
      <c r="F20" s="2" t="str">
        <f>IFERROR(VLOOKUP(Purchasedata[[#This Row],[HSN Code]],Vendorsdata[#All],3,0),"")</f>
        <v/>
      </c>
      <c r="G20" s="2"/>
      <c r="H20" s="2"/>
      <c r="I20" s="2" t="str">
        <f>IFERROR(VLOOKUP(Purchasedata[[#This Row],[HSN Code]],Productsdata[#All],3,0),"")</f>
        <v/>
      </c>
      <c r="J20" s="2" t="str">
        <f>IFERROR(Purchasedata[[#This Row],[Cost]]*Purchasedata[[#This Row],[Units]],"")</f>
        <v/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4" x14ac:dyDescent="0.3">
      <c r="A21" s="2"/>
      <c r="B21" s="8"/>
      <c r="C21" s="2"/>
      <c r="D21" s="2"/>
      <c r="E21" s="2" t="str">
        <f>IFERROR(VLOOKUP(Purchasedata[[#This Row],[HSN Code]],Productsdata[#All],2,0),"")</f>
        <v/>
      </c>
      <c r="F21" s="2" t="str">
        <f>IFERROR(VLOOKUP(Purchasedata[[#This Row],[HSN Code]],Vendorsdata[#All],3,0),"")</f>
        <v/>
      </c>
      <c r="G21" s="2"/>
      <c r="H21" s="2"/>
      <c r="I21" s="2" t="str">
        <f>IFERROR(VLOOKUP(Purchasedata[[#This Row],[HSN Code]],Productsdata[#All],3,0),"")</f>
        <v/>
      </c>
      <c r="J21" s="2" t="str">
        <f>IFERROR(Purchasedata[[#This Row],[Cost]]*Purchasedata[[#This Row],[Units]],"")</f>
        <v/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4" x14ac:dyDescent="0.3">
      <c r="A22" s="2"/>
      <c r="B22" s="8"/>
      <c r="C22" s="2"/>
      <c r="D22" s="2"/>
      <c r="E22" s="2" t="str">
        <f>IFERROR(VLOOKUP(Purchasedata[[#This Row],[HSN Code]],Productsdata[#All],2,0),"")</f>
        <v/>
      </c>
      <c r="F22" s="2" t="str">
        <f>IFERROR(VLOOKUP(Purchasedata[[#This Row],[HSN Code]],Vendorsdata[#All],3,0),"")</f>
        <v/>
      </c>
      <c r="G22" s="2"/>
      <c r="H22" s="2"/>
      <c r="I22" s="2" t="str">
        <f>IFERROR(VLOOKUP(Purchasedata[[#This Row],[HSN Code]],Productsdata[#All],3,0),"")</f>
        <v/>
      </c>
      <c r="J22" s="2" t="str">
        <f>IFERROR(Purchasedata[[#This Row],[Cost]]*Purchasedata[[#This Row],[Units]],"")</f>
        <v/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4" x14ac:dyDescent="0.3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dataValidations count="1">
    <dataValidation type="list" allowBlank="1" showInputMessage="1" showErrorMessage="1" sqref="D9:D22" xr:uid="{5D986ED0-EDD3-4CE4-8094-9495DE5FCE3F}">
      <formula1>HSN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A440-95E7-4795-A9AA-5B8F28F6FDA8}">
  <dimension ref="A1:X62"/>
  <sheetViews>
    <sheetView workbookViewId="0">
      <selection activeCell="J13" sqref="J13"/>
    </sheetView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9.33203125" customWidth="1"/>
    <col min="5" max="5" width="12.5546875" customWidth="1"/>
    <col min="6" max="6" width="11.21875" customWidth="1"/>
    <col min="7" max="7" width="15" customWidth="1"/>
    <col min="8" max="8" width="6.77734375" customWidth="1"/>
    <col min="9" max="9" width="13.21875" customWidth="1"/>
    <col min="10" max="10" width="7.21875" customWidth="1"/>
    <col min="11" max="11" width="7" customWidth="1"/>
    <col min="12" max="12" width="9.77734375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2"/>
      <c r="B8" s="8"/>
      <c r="C8" s="2"/>
      <c r="D8" s="2" t="s">
        <v>0</v>
      </c>
      <c r="E8" s="2" t="s">
        <v>71</v>
      </c>
      <c r="F8" s="2" t="s">
        <v>25</v>
      </c>
      <c r="G8" s="2" t="s">
        <v>26</v>
      </c>
      <c r="H8" s="2" t="s">
        <v>68</v>
      </c>
      <c r="I8" s="2" t="s">
        <v>72</v>
      </c>
      <c r="J8" s="2" t="s">
        <v>69</v>
      </c>
      <c r="K8" s="2" t="s">
        <v>73</v>
      </c>
      <c r="L8" s="2" t="s">
        <v>70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">
      <c r="A9" s="2"/>
      <c r="B9" s="8"/>
      <c r="C9" s="2"/>
      <c r="D9" s="2">
        <v>100</v>
      </c>
      <c r="E9" s="2" t="str">
        <f>IFERROR(VLOOKUP(Table5[[#This Row],[Cust_ID]],Customersdata[#All],2,0),"")</f>
        <v>Ram sales</v>
      </c>
      <c r="F9" s="2" t="s">
        <v>29</v>
      </c>
      <c r="G9" s="2" t="str">
        <f>IFERROR(VLOOKUP(Table5[[#This Row],[HSN Code]],Productsdata[#All],2,0),"")</f>
        <v>Smart Watch</v>
      </c>
      <c r="H9" s="2"/>
      <c r="I9" s="2">
        <f>VLOOKUP(Table5[[#This Row],[HSN Code]],Table6[#All],6,0)</f>
        <v>4</v>
      </c>
      <c r="J9" s="2">
        <v>96</v>
      </c>
      <c r="K9" s="2">
        <f>IFERROR(VLOOKUP(Table5[[#This Row],[HSN Code]],Productsdata[#All],4,0),"")</f>
        <v>1176</v>
      </c>
      <c r="L9" s="2">
        <f>IFERROR(Table5[[#This Row],[Price]]*Table5[[#This Row],[Units]],"")</f>
        <v>112896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">
      <c r="A10" s="2"/>
      <c r="B10" s="8"/>
      <c r="C10" s="2"/>
      <c r="D10" s="2">
        <v>101</v>
      </c>
      <c r="E10" s="2" t="str">
        <f>IFERROR(VLOOKUP(Table5[[#This Row],[Cust_ID]],Customersdata[#All],2,0),"")</f>
        <v>Atul Ltd.</v>
      </c>
      <c r="F10" s="2" t="s">
        <v>33</v>
      </c>
      <c r="G10" s="2" t="str">
        <f>IFERROR(VLOOKUP(Table5[[#This Row],[HSN Code]],Productsdata[#All],2,0),"")</f>
        <v>Laptop HP xyz i5</v>
      </c>
      <c r="H10" s="2"/>
      <c r="I10" s="2">
        <f>VLOOKUP(Table5[[#This Row],[HSN Code]],Table6[#All],6,0)</f>
        <v>1</v>
      </c>
      <c r="J10" s="2">
        <v>49</v>
      </c>
      <c r="K10" s="2">
        <f>IFERROR(VLOOKUP(Table5[[#This Row],[HSN Code]],Productsdata[#All],4,0),"")</f>
        <v>41400</v>
      </c>
      <c r="L10" s="2">
        <f>IFERROR(Table5[[#This Row],[Price]]*Table5[[#This Row],[Units]],"")</f>
        <v>2028600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s="2"/>
      <c r="B11" s="8"/>
      <c r="C11" s="2"/>
      <c r="D11" s="2">
        <v>102</v>
      </c>
      <c r="E11" s="2" t="str">
        <f>IFERROR(VLOOKUP(Table5[[#This Row],[Cust_ID]],Customersdata[#All],2,0),"")</f>
        <v>MK Tech.</v>
      </c>
      <c r="F11" s="2" t="s">
        <v>36</v>
      </c>
      <c r="G11" s="2" t="str">
        <f>IFERROR(VLOOKUP(Table5[[#This Row],[HSN Code]],Productsdata[#All],2,0),"")</f>
        <v>Wireless Printer</v>
      </c>
      <c r="H11" s="2"/>
      <c r="I11" s="2">
        <f>VLOOKUP(Table5[[#This Row],[HSN Code]],Table6[#All],6,0)</f>
        <v>23</v>
      </c>
      <c r="J11" s="2">
        <v>27</v>
      </c>
      <c r="K11" s="2">
        <f>IFERROR(VLOOKUP(Table5[[#This Row],[HSN Code]],Productsdata[#All],4,0),"")</f>
        <v>5520</v>
      </c>
      <c r="L11" s="2">
        <f>IFERROR(Table5[[#This Row],[Price]]*Table5[[#This Row],[Units]],"")</f>
        <v>149040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s="2"/>
      <c r="B12" s="8"/>
      <c r="C12" s="2"/>
      <c r="D12" s="2">
        <v>103</v>
      </c>
      <c r="E12" s="2" t="str">
        <f>IFERROR(VLOOKUP(Table5[[#This Row],[Cust_ID]],Customersdata[#All],2,0),"")</f>
        <v>99store</v>
      </c>
      <c r="F12" s="2" t="s">
        <v>39</v>
      </c>
      <c r="G12" s="2" t="str">
        <f>IFERROR(VLOOKUP(Table5[[#This Row],[HSN Code]],Productsdata[#All],2,0),"")</f>
        <v>Desktop</v>
      </c>
      <c r="H12" s="2"/>
      <c r="I12" s="2">
        <f>VLOOKUP(Table5[[#This Row],[HSN Code]],Table6[#All],6,0)</f>
        <v>3</v>
      </c>
      <c r="J12" s="2">
        <v>47</v>
      </c>
      <c r="K12" s="2">
        <f>IFERROR(VLOOKUP(Table5[[#This Row],[HSN Code]],Productsdata[#All],4,0),"")</f>
        <v>25200</v>
      </c>
      <c r="L12" s="2">
        <f>IFERROR(Table5[[#This Row],[Price]]*Table5[[#This Row],[Units]],"")</f>
        <v>1184400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">
      <c r="A13" s="2"/>
      <c r="B13" s="8"/>
      <c r="C13" s="2"/>
      <c r="D13" s="2">
        <v>104</v>
      </c>
      <c r="E13" s="2" t="str">
        <f>IFERROR(VLOOKUP(Table5[[#This Row],[Cust_ID]],Customersdata[#All],2,0),"")</f>
        <v>Rajesh Kumar</v>
      </c>
      <c r="F13" s="2" t="s">
        <v>43</v>
      </c>
      <c r="G13" s="2" t="str">
        <f>IFERROR(VLOOKUP(Table5[[#This Row],[HSN Code]],Productsdata[#All],2,0),"")</f>
        <v>Mouse</v>
      </c>
      <c r="H13" s="2"/>
      <c r="I13" s="2">
        <f>VLOOKUP(Table5[[#This Row],[HSN Code]],Table6[#All],6,0)</f>
        <v>2</v>
      </c>
      <c r="J13" s="2">
        <v>98</v>
      </c>
      <c r="K13" s="2">
        <f>IFERROR(VLOOKUP(Table5[[#This Row],[HSN Code]],Productsdata[#All],4,0),"")</f>
        <v>240</v>
      </c>
      <c r="L13" s="2">
        <f>IFERROR(Table5[[#This Row],[Price]]*Table5[[#This Row],[Units]],"")</f>
        <v>23520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2"/>
      <c r="B14" s="8"/>
      <c r="C14" s="2"/>
      <c r="D14" s="2">
        <v>105</v>
      </c>
      <c r="E14" s="2" t="str">
        <f>IFERROR(VLOOKUP(Table5[[#This Row],[Cust_ID]],Customersdata[#All],2,0),"")</f>
        <v xml:space="preserve">Amit </v>
      </c>
      <c r="F14" s="2" t="s">
        <v>46</v>
      </c>
      <c r="G14" s="2" t="str">
        <f>IFERROR(VLOOKUP(Table5[[#This Row],[HSN Code]],Productsdata[#All],2,0),"")</f>
        <v>Rgb Keyboard</v>
      </c>
      <c r="H14" s="2"/>
      <c r="I14" s="2">
        <f>VLOOKUP(Table5[[#This Row],[HSN Code]],Table6[#All],6,0)</f>
        <v>39</v>
      </c>
      <c r="J14" s="2">
        <v>61</v>
      </c>
      <c r="K14" s="2">
        <f>IFERROR(VLOOKUP(Table5[[#This Row],[HSN Code]],Productsdata[#All],4,0),"")</f>
        <v>408</v>
      </c>
      <c r="L14" s="2">
        <f>IFERROR(Table5[[#This Row],[Price]]*Table5[[#This Row],[Units]],"")</f>
        <v>24888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">
      <c r="A15" s="2"/>
      <c r="B15" s="8"/>
      <c r="C15" s="2"/>
      <c r="D15" s="2">
        <v>106</v>
      </c>
      <c r="E15" s="2" t="str">
        <f>IFERROR(VLOOKUP(Table5[[#This Row],[Cust_ID]],Customersdata[#All],2,0),"")</f>
        <v>Jain Tel.</v>
      </c>
      <c r="F15" s="2" t="s">
        <v>49</v>
      </c>
      <c r="G15" s="2" t="str">
        <f>IFERROR(VLOOKUP(Table5[[#This Row],[HSN Code]],Productsdata[#All],2,0),"")</f>
        <v>Camera</v>
      </c>
      <c r="H15" s="2"/>
      <c r="I15" s="2">
        <f>VLOOKUP(Table5[[#This Row],[HSN Code]],Table6[#All],6,0)</f>
        <v>4</v>
      </c>
      <c r="J15" s="2">
        <v>46</v>
      </c>
      <c r="K15" s="2">
        <f>IFERROR(VLOOKUP(Table5[[#This Row],[HSN Code]],Productsdata[#All],4,0),"")</f>
        <v>62400</v>
      </c>
      <c r="L15" s="2">
        <f>IFERROR(Table5[[#This Row],[Price]]*Table5[[#This Row],[Units]],"")</f>
        <v>2870400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8"/>
      <c r="C16" s="2"/>
      <c r="D16" s="2"/>
      <c r="E16" s="2" t="str">
        <f>IFERROR(VLOOKUP(Table5[[#This Row],[Cust_ID]],Customersdata[#All],2,0),"")</f>
        <v/>
      </c>
      <c r="F16" s="2"/>
      <c r="G16" s="2" t="str">
        <f>IFERROR(VLOOKUP(Table5[[#This Row],[HSN Code]],Productsdata[#All],2,0),"")</f>
        <v/>
      </c>
      <c r="H16" s="2"/>
      <c r="I16" s="2" t="e">
        <f>VLOOKUP(Table5[[#This Row],[HSN Code]],Table6[#All],6,0)</f>
        <v>#N/A</v>
      </c>
      <c r="J16" s="2"/>
      <c r="K16" s="2" t="str">
        <f>IFERROR(VLOOKUP(Table5[[#This Row],[HSN Code]],Productsdata[#All],4,0),"")</f>
        <v/>
      </c>
      <c r="L16" s="2" t="str">
        <f>IFERROR(Table5[[#This Row],[Price]]*Table5[[#This Row],[Units]],"")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s="2"/>
      <c r="B17" s="8"/>
      <c r="C17" s="2"/>
      <c r="D17" s="2"/>
      <c r="E17" s="2" t="str">
        <f>IFERROR(VLOOKUP(Table5[[#This Row],[Cust_ID]],Customersdata[#All],2,0),"")</f>
        <v/>
      </c>
      <c r="F17" s="2"/>
      <c r="G17" s="2" t="str">
        <f>IFERROR(VLOOKUP(Table5[[#This Row],[HSN Code]],Productsdata[#All],2,0),"")</f>
        <v/>
      </c>
      <c r="H17" s="2"/>
      <c r="I17" s="2" t="e">
        <f>VLOOKUP(Table5[[#This Row],[HSN Code]],Table6[#All],6,0)</f>
        <v>#N/A</v>
      </c>
      <c r="J17" s="2"/>
      <c r="K17" s="2" t="str">
        <f>IFERROR(VLOOKUP(Table5[[#This Row],[HSN Code]],Productsdata[#All],4,0),"")</f>
        <v/>
      </c>
      <c r="L17" s="2" t="str">
        <f>IFERROR(Table5[[#This Row],[Price]]*Table5[[#This Row],[Units]],"")</f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">
      <c r="A18" s="2"/>
      <c r="B18" s="8"/>
      <c r="C18" s="2"/>
      <c r="D18" s="2"/>
      <c r="E18" s="2" t="str">
        <f>IFERROR(VLOOKUP(Table5[[#This Row],[Cust_ID]],Customersdata[#All],2,0),"")</f>
        <v/>
      </c>
      <c r="F18" s="2"/>
      <c r="G18" s="2" t="str">
        <f>IFERROR(VLOOKUP(Table5[[#This Row],[HSN Code]],Productsdata[#All],2,0),"")</f>
        <v/>
      </c>
      <c r="H18" s="2"/>
      <c r="I18" s="2" t="e">
        <f>VLOOKUP(Table5[[#This Row],[HSN Code]],Table6[#All],6,0)</f>
        <v>#N/A</v>
      </c>
      <c r="J18" s="2"/>
      <c r="K18" s="2" t="str">
        <f>IFERROR(VLOOKUP(Table5[[#This Row],[HSN Code]],Productsdata[#All],4,0),"")</f>
        <v/>
      </c>
      <c r="L18" s="2" t="str">
        <f>IFERROR(Table5[[#This Row],[Price]]*Table5[[#This Row],[Units]],"")</f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8"/>
      <c r="C19" s="2"/>
      <c r="D19" s="2"/>
      <c r="E19" s="2" t="str">
        <f>IFERROR(VLOOKUP(Table5[[#This Row],[Cust_ID]],Customersdata[#All],2,0),"")</f>
        <v/>
      </c>
      <c r="F19" s="2"/>
      <c r="G19" s="2" t="str">
        <f>IFERROR(VLOOKUP(Table5[[#This Row],[HSN Code]],Productsdata[#All],2,0),"")</f>
        <v/>
      </c>
      <c r="H19" s="2"/>
      <c r="I19" s="2" t="e">
        <f>VLOOKUP(Table5[[#This Row],[HSN Code]],Table6[#All],6,0)</f>
        <v>#N/A</v>
      </c>
      <c r="J19" s="2"/>
      <c r="K19" s="2" t="str">
        <f>IFERROR(VLOOKUP(Table5[[#This Row],[HSN Code]],Productsdata[#All],4,0),"")</f>
        <v/>
      </c>
      <c r="L19" s="2" t="str">
        <f>IFERROR(Table5[[#This Row],[Price]]*Table5[[#This Row],[Units]],"")</f>
        <v/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8"/>
      <c r="C20" s="2"/>
      <c r="D20" s="2"/>
      <c r="E20" s="2" t="str">
        <f>IFERROR(VLOOKUP(Table5[[#This Row],[Cust_ID]],Customersdata[#All],2,0),"")</f>
        <v/>
      </c>
      <c r="F20" s="2"/>
      <c r="G20" s="2" t="str">
        <f>IFERROR(VLOOKUP(Table5[[#This Row],[HSN Code]],Productsdata[#All],2,0),"")</f>
        <v/>
      </c>
      <c r="H20" s="2"/>
      <c r="I20" s="2" t="e">
        <f>VLOOKUP(Table5[[#This Row],[HSN Code]],Table6[#All],6,0)</f>
        <v>#N/A</v>
      </c>
      <c r="J20" s="2"/>
      <c r="K20" s="2" t="str">
        <f>IFERROR(VLOOKUP(Table5[[#This Row],[HSN Code]],Productsdata[#All],4,0),"")</f>
        <v/>
      </c>
      <c r="L20" s="2" t="str">
        <f>IFERROR(Table5[[#This Row],[Price]]*Table5[[#This Row],[Units]],"")</f>
        <v/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8"/>
      <c r="C21" s="2"/>
      <c r="D21" s="2"/>
      <c r="E21" s="2" t="str">
        <f>IFERROR(VLOOKUP(Table5[[#This Row],[Cust_ID]],Customersdata[#All],2,0),"")</f>
        <v/>
      </c>
      <c r="F21" s="2"/>
      <c r="G21" s="2" t="str">
        <f>IFERROR(VLOOKUP(Table5[[#This Row],[HSN Code]],Productsdata[#All],2,0),"")</f>
        <v/>
      </c>
      <c r="H21" s="2"/>
      <c r="I21" s="2" t="e">
        <f>VLOOKUP(Table5[[#This Row],[HSN Code]],Table6[#All],6,0)</f>
        <v>#N/A</v>
      </c>
      <c r="J21" s="2"/>
      <c r="K21" s="2" t="str">
        <f>IFERROR(VLOOKUP(Table5[[#This Row],[HSN Code]],Productsdata[#All],4,0),"")</f>
        <v/>
      </c>
      <c r="L21" s="2" t="str">
        <f>IFERROR(Table5[[#This Row],[Price]]*Table5[[#This Row],[Units]],"")</f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8"/>
      <c r="C22" s="2"/>
      <c r="D22" s="2"/>
      <c r="E22" s="2" t="str">
        <f>IFERROR(VLOOKUP(Table5[[#This Row],[Cust_ID]],Customersdata[#All],2,0),"")</f>
        <v/>
      </c>
      <c r="F22" s="2"/>
      <c r="G22" s="2" t="str">
        <f>IFERROR(VLOOKUP(Table5[[#This Row],[HSN Code]],Productsdata[#All],2,0),"")</f>
        <v/>
      </c>
      <c r="H22" s="2"/>
      <c r="I22" s="2" t="e">
        <f>VLOOKUP(Table5[[#This Row],[HSN Code]],Table6[#All],6,0)</f>
        <v>#N/A</v>
      </c>
      <c r="J22" s="2"/>
      <c r="K22" s="2" t="str">
        <f>IFERROR(VLOOKUP(Table5[[#This Row],[HSN Code]],Productsdata[#All],4,0),"")</f>
        <v/>
      </c>
      <c r="L22" s="2" t="str">
        <f>IFERROR(Table5[[#This Row],[Price]]*Table5[[#This Row],[Units]],"")</f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dataValidations count="2">
    <dataValidation type="list" allowBlank="1" showInputMessage="1" showErrorMessage="1" sqref="D9:D22" xr:uid="{B0F5432B-FC99-4B22-BECF-1840E273F1D4}">
      <formula1>Cust_ID</formula1>
    </dataValidation>
    <dataValidation type="list" allowBlank="1" showInputMessage="1" showErrorMessage="1" sqref="F9:F22" xr:uid="{6E6F36E7-579D-4EDC-BFAE-9DDA8C33C2B4}">
      <formula1>HSN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C8B7-416D-488A-A73C-51BB707E224C}">
  <dimension ref="A1:X62"/>
  <sheetViews>
    <sheetView workbookViewId="0"/>
  </sheetViews>
  <sheetFormatPr defaultRowHeight="14.4" x14ac:dyDescent="0.3"/>
  <cols>
    <col min="1" max="1" width="4.33203125" customWidth="1"/>
    <col min="2" max="2" width="24.77734375" customWidth="1"/>
    <col min="3" max="3" width="5" customWidth="1"/>
    <col min="4" max="4" width="11.21875" customWidth="1"/>
    <col min="5" max="5" width="15" customWidth="1"/>
    <col min="6" max="6" width="6.5546875" customWidth="1"/>
    <col min="7" max="7" width="8.77734375" customWidth="1"/>
    <col min="8" max="8" width="18.21875" customWidth="1"/>
    <col min="9" max="9" width="7.5546875" customWidth="1"/>
    <col min="10" max="10" width="12.109375" customWidth="1"/>
    <col min="11" max="11" width="13.33203125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2"/>
      <c r="B8" s="8"/>
      <c r="C8" s="2"/>
      <c r="D8" s="2" t="s">
        <v>25</v>
      </c>
      <c r="E8" s="2" t="s">
        <v>26</v>
      </c>
      <c r="F8" s="2" t="s">
        <v>63</v>
      </c>
      <c r="G8" s="2" t="s">
        <v>74</v>
      </c>
      <c r="H8" s="2" t="s">
        <v>75</v>
      </c>
      <c r="I8" s="2" t="s">
        <v>76</v>
      </c>
      <c r="J8" s="2" t="s">
        <v>77</v>
      </c>
      <c r="K8" s="2" t="s">
        <v>78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">
      <c r="A9" s="2"/>
      <c r="B9" s="8"/>
      <c r="C9" s="2"/>
      <c r="D9" s="2" t="str">
        <f>IFERROR(Productsdata[[#This Row],[HSN Code]],"")</f>
        <v>N1001</v>
      </c>
      <c r="E9" s="2" t="str">
        <f>Productsdata[[#This Row],[Product Name]]</f>
        <v>Smart Watch</v>
      </c>
      <c r="F9" s="2">
        <f>Productsdata[[#This Row],[Cost]]</f>
        <v>980</v>
      </c>
      <c r="G9" s="2">
        <f>SUMIF(Purchase!E9:E18,Inventory!E9,Purchase!H9:H18)</f>
        <v>100</v>
      </c>
      <c r="H9" s="2">
        <f>SUMIF(Sales!G9:G15,Table6[[#This Row],[Product Name]],Sales!J9:J15)</f>
        <v>96</v>
      </c>
      <c r="I9" s="2">
        <f>IFERROR(Table6[[#This Row],[P Units]]-Table6[[#This Row],[S Units]],"")</f>
        <v>4</v>
      </c>
      <c r="J9" s="2">
        <f>Table6[[#This Row],[Cost]]*Table6[[#This Row],[S Units]]</f>
        <v>94080</v>
      </c>
      <c r="K9" s="2" t="str">
        <f>IFERROR(IF(Table6[[#This Row],[Stock]]&lt;5,"📞 "&amp;Table6[[#This Row],[Product Name]]&amp;" Needs to re-order ! Ph "&amp;VLOOKUP(Table6[[#This Row],[HSN Code]],Vendorsdata[#All],4,0),""),"")</f>
        <v>📞 Smart Watch Needs to re-order ! Ph 9812xxxxxx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">
      <c r="A10" s="2"/>
      <c r="B10" s="8"/>
      <c r="C10" s="2"/>
      <c r="D10" s="2" t="str">
        <f>IFERROR(Productsdata[[#This Row],[HSN Code]],"")</f>
        <v>N1002</v>
      </c>
      <c r="E10" s="2" t="str">
        <f>Productsdata[[#This Row],[Product Name]]</f>
        <v>Laptop HP xyz i5</v>
      </c>
      <c r="F10" s="2">
        <f>Productsdata[[#This Row],[Cost]]</f>
        <v>34500</v>
      </c>
      <c r="G10" s="2">
        <f>SUMIF(Purchase!E10:E19,Inventory!E10,Purchase!H10:H19)</f>
        <v>50</v>
      </c>
      <c r="H10" s="2">
        <f>SUMIF(Sales!G10:G16,Table6[[#This Row],[Product Name]],Sales!J10:J16)</f>
        <v>49</v>
      </c>
      <c r="I10" s="2">
        <f>IFERROR(Table6[[#This Row],[P Units]]-Table6[[#This Row],[S Units]],"")</f>
        <v>1</v>
      </c>
      <c r="J10" s="2">
        <f>Table6[[#This Row],[Cost]]*Table6[[#This Row],[S Units]]</f>
        <v>1690500</v>
      </c>
      <c r="K10" s="2" t="str">
        <f>IFERROR(IF(Table6[[#This Row],[Stock]]&lt;5,"📞 "&amp;Table6[[#This Row],[Product Name]]&amp;" Needs to re-order ! Ph "&amp;VLOOKUP(Table6[[#This Row],[HSN Code]],Vendorsdata[#All],4,0),""),"")</f>
        <v>📞 Laptop HP xyz i5 Needs to re-order ! Ph 9812xxxxxx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s="2"/>
      <c r="B11" s="8"/>
      <c r="C11" s="2"/>
      <c r="D11" s="2" t="str">
        <f>IFERROR(Productsdata[[#This Row],[HSN Code]],"")</f>
        <v>N1003</v>
      </c>
      <c r="E11" s="2" t="str">
        <f>Productsdata[[#This Row],[Product Name]]</f>
        <v>Wireless Printer</v>
      </c>
      <c r="F11" s="2">
        <f>Productsdata[[#This Row],[Cost]]</f>
        <v>4600</v>
      </c>
      <c r="G11" s="2">
        <f>SUMIF(Purchase!E11:E20,Inventory!E11,Purchase!H11:H20)</f>
        <v>50</v>
      </c>
      <c r="H11" s="2">
        <f>SUMIF(Sales!G11:G17,Table6[[#This Row],[Product Name]],Sales!J11:J17)</f>
        <v>27</v>
      </c>
      <c r="I11" s="2">
        <f>IFERROR(Table6[[#This Row],[P Units]]-Table6[[#This Row],[S Units]],"")</f>
        <v>23</v>
      </c>
      <c r="J11" s="2">
        <f>Table6[[#This Row],[Cost]]*Table6[[#This Row],[S Units]]</f>
        <v>124200</v>
      </c>
      <c r="K11" s="2" t="str">
        <f>IFERROR(IF(Table6[[#This Row],[Stock]]&lt;5,"📞 "&amp;Table6[[#This Row],[Product Name]]&amp;" Needs to re-order ! Ph "&amp;VLOOKUP(Table6[[#This Row],[HSN Code]],Vendorsdata[#All],4,0),""),"")</f>
        <v/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s="2"/>
      <c r="B12" s="8"/>
      <c r="C12" s="2"/>
      <c r="D12" s="2" t="str">
        <f>IFERROR(Productsdata[[#This Row],[HSN Code]],"")</f>
        <v>N1004</v>
      </c>
      <c r="E12" s="2" t="str">
        <f>Productsdata[[#This Row],[Product Name]]</f>
        <v>Desktop</v>
      </c>
      <c r="F12" s="2">
        <f>Productsdata[[#This Row],[Cost]]</f>
        <v>21000</v>
      </c>
      <c r="G12" s="2">
        <f>SUMIF(Purchase!E12:E21,Inventory!E12,Purchase!H12:H21)</f>
        <v>50</v>
      </c>
      <c r="H12" s="2">
        <f>SUMIF(Sales!G12:G18,Table6[[#This Row],[Product Name]],Sales!J12:J18)</f>
        <v>47</v>
      </c>
      <c r="I12" s="2">
        <f>IFERROR(Table6[[#This Row],[P Units]]-Table6[[#This Row],[S Units]],"")</f>
        <v>3</v>
      </c>
      <c r="J12" s="2">
        <f>Table6[[#This Row],[Cost]]*Table6[[#This Row],[S Units]]</f>
        <v>987000</v>
      </c>
      <c r="K12" s="2" t="str">
        <f>IFERROR(IF(Table6[[#This Row],[Stock]]&lt;5,"📞 "&amp;Table6[[#This Row],[Product Name]]&amp;" Needs to re-order ! Ph "&amp;VLOOKUP(Table6[[#This Row],[HSN Code]],Vendorsdata[#All],4,0),""),"")</f>
        <v>📞 Desktop Needs to re-order ! Ph 9813xxxxxx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">
      <c r="A13" s="2"/>
      <c r="B13" s="8"/>
      <c r="C13" s="2"/>
      <c r="D13" s="2" t="str">
        <f>IFERROR(Productsdata[[#This Row],[HSN Code]],"")</f>
        <v>N1005</v>
      </c>
      <c r="E13" s="2" t="str">
        <f>Productsdata[[#This Row],[Product Name]]</f>
        <v>Mouse</v>
      </c>
      <c r="F13" s="2">
        <f>Productsdata[[#This Row],[Cost]]</f>
        <v>200</v>
      </c>
      <c r="G13" s="2">
        <f>SUMIF(Purchase!E13:E22,Inventory!E13,Purchase!H13:H22)</f>
        <v>100</v>
      </c>
      <c r="H13" s="2">
        <f>SUMIF(Sales!G13:G19,Table6[[#This Row],[Product Name]],Sales!J13:J19)</f>
        <v>98</v>
      </c>
      <c r="I13" s="2">
        <f>IFERROR(Table6[[#This Row],[P Units]]-Table6[[#This Row],[S Units]],"")</f>
        <v>2</v>
      </c>
      <c r="J13" s="2">
        <f>Table6[[#This Row],[Cost]]*Table6[[#This Row],[S Units]]</f>
        <v>19600</v>
      </c>
      <c r="K13" s="2" t="str">
        <f>IFERROR(IF(Table6[[#This Row],[Stock]]&lt;5,"📞 "&amp;Table6[[#This Row],[Product Name]]&amp;" Needs to re-order ! Ph "&amp;VLOOKUP(Table6[[#This Row],[HSN Code]],Vendorsdata[#All],4,0),""),"")</f>
        <v>📞 Mouse Needs to re-order ! Ph 9813xxxxxx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2"/>
      <c r="B14" s="8"/>
      <c r="C14" s="2"/>
      <c r="D14" s="2" t="str">
        <f>IFERROR(Productsdata[[#This Row],[HSN Code]],"")</f>
        <v>N1006</v>
      </c>
      <c r="E14" s="2" t="str">
        <f>Productsdata[[#This Row],[Product Name]]</f>
        <v>Rgb Keyboard</v>
      </c>
      <c r="F14" s="2">
        <f>Productsdata[[#This Row],[Cost]]</f>
        <v>340</v>
      </c>
      <c r="G14" s="2">
        <f>SUMIF(Purchase!E14:E23,Inventory!E14,Purchase!H14:H23)</f>
        <v>100</v>
      </c>
      <c r="H14" s="2">
        <f>SUMIF(Sales!G14:G20,Table6[[#This Row],[Product Name]],Sales!J14:J20)</f>
        <v>61</v>
      </c>
      <c r="I14" s="2">
        <f>IFERROR(Table6[[#This Row],[P Units]]-Table6[[#This Row],[S Units]],"")</f>
        <v>39</v>
      </c>
      <c r="J14" s="2">
        <f>Table6[[#This Row],[Cost]]*Table6[[#This Row],[S Units]]</f>
        <v>20740</v>
      </c>
      <c r="K14" s="2" t="str">
        <f>IFERROR(IF(Table6[[#This Row],[Stock]]&lt;5,"📞 "&amp;Table6[[#This Row],[Product Name]]&amp;" Needs to re-order ! Ph "&amp;VLOOKUP(Table6[[#This Row],[HSN Code]],Vendorsdata[#All],4,0),""),"")</f>
        <v/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">
      <c r="A15" s="2"/>
      <c r="B15" s="8"/>
      <c r="C15" s="2"/>
      <c r="D15" s="2" t="str">
        <f>IFERROR(Productsdata[[#This Row],[HSN Code]],"")</f>
        <v>N1007</v>
      </c>
      <c r="E15" s="2" t="str">
        <f>Productsdata[[#This Row],[Product Name]]</f>
        <v>Camera</v>
      </c>
      <c r="F15" s="2">
        <f>Productsdata[[#This Row],[Cost]]</f>
        <v>52000</v>
      </c>
      <c r="G15" s="2">
        <f>SUMIF(Purchase!E15:E24,Inventory!E15,Purchase!H15:H24)</f>
        <v>50</v>
      </c>
      <c r="H15" s="2">
        <f>SUMIF(Sales!G15:G21,Table6[[#This Row],[Product Name]],Sales!J15:J21)</f>
        <v>46</v>
      </c>
      <c r="I15" s="2">
        <f>IFERROR(Table6[[#This Row],[P Units]]-Table6[[#This Row],[S Units]],"")</f>
        <v>4</v>
      </c>
      <c r="J15" s="2">
        <f>Table6[[#This Row],[Cost]]*Table6[[#This Row],[S Units]]</f>
        <v>2392000</v>
      </c>
      <c r="K15" s="2" t="str">
        <f>IFERROR(IF(Table6[[#This Row],[Stock]]&lt;5,"📞 "&amp;Table6[[#This Row],[Product Name]]&amp;" Needs to re-order ! Ph "&amp;VLOOKUP(Table6[[#This Row],[HSN Code]],Vendorsdata[#All],4,0),""),"")</f>
        <v>📞 Camera Needs to re-order ! Ph 9813xxxxxx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8"/>
      <c r="C16" s="2"/>
      <c r="D16" s="2" t="str">
        <f>IFERROR(Productsdata[[#This Row],[HSN Code]],"")</f>
        <v>N1008</v>
      </c>
      <c r="E16" s="2" t="str">
        <f>Productsdata[[#This Row],[Product Name]]</f>
        <v>Headphones</v>
      </c>
      <c r="F16" s="2">
        <f>Productsdata[[#This Row],[Cost]]</f>
        <v>799</v>
      </c>
      <c r="G16" s="2">
        <f>SUMIF(Purchase!E16:E25,Inventory!E16,Purchase!H16:H25)</f>
        <v>100</v>
      </c>
      <c r="H16" s="2">
        <f>SUMIF(Sales!G16:G22,Table6[[#This Row],[Product Name]],Sales!J16:J22)</f>
        <v>0</v>
      </c>
      <c r="I16" s="2">
        <f>IFERROR(Table6[[#This Row],[P Units]]-Table6[[#This Row],[S Units]],"")</f>
        <v>100</v>
      </c>
      <c r="J16" s="2">
        <f>Table6[[#This Row],[Cost]]*Table6[[#This Row],[S Units]]</f>
        <v>0</v>
      </c>
      <c r="K16" s="2" t="str">
        <f>IFERROR(IF(Table6[[#This Row],[Stock]]&lt;5,"📞 "&amp;Table6[[#This Row],[Product Name]]&amp;" Needs to re-order ! Ph "&amp;VLOOKUP(Table6[[#This Row],[HSN Code]],Vendorsdata[#All],4,0),""),"")</f>
        <v/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s="2"/>
      <c r="B17" s="8"/>
      <c r="C17" s="2"/>
      <c r="D17" s="2" t="str">
        <f>IFERROR(Productsdata[[#This Row],[HSN Code]],"")</f>
        <v>N1009</v>
      </c>
      <c r="E17" s="2" t="str">
        <f>Productsdata[[#This Row],[Product Name]]</f>
        <v>Speakers</v>
      </c>
      <c r="F17" s="2">
        <f>Productsdata[[#This Row],[Cost]]</f>
        <v>670</v>
      </c>
      <c r="G17" s="2">
        <f>SUMIF(Purchase!E17:E26,Inventory!E17,Purchase!H17:H26)</f>
        <v>100</v>
      </c>
      <c r="H17" s="2">
        <f>SUMIF(Sales!G17:G23,Table6[[#This Row],[Product Name]],Sales!J17:J23)</f>
        <v>0</v>
      </c>
      <c r="I17" s="2">
        <f>IFERROR(Table6[[#This Row],[P Units]]-Table6[[#This Row],[S Units]],"")</f>
        <v>100</v>
      </c>
      <c r="J17" s="2">
        <f>Table6[[#This Row],[Cost]]*Table6[[#This Row],[S Units]]</f>
        <v>0</v>
      </c>
      <c r="K17" s="2" t="str">
        <f>IFERROR(IF(Table6[[#This Row],[Stock]]&lt;5,"📞 "&amp;Table6[[#This Row],[Product Name]]&amp;" Needs to re-order ! Ph "&amp;VLOOKUP(Table6[[#This Row],[HSN Code]],Vendorsdata[#All],4,0),""),"")</f>
        <v/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">
      <c r="A18" s="2"/>
      <c r="B18" s="8"/>
      <c r="C18" s="2"/>
      <c r="D18" s="2" t="str">
        <f>IFERROR(Productsdata[[#This Row],[HSN Code]],"")</f>
        <v>N1010</v>
      </c>
      <c r="E18" s="2" t="str">
        <f>Productsdata[[#This Row],[Product Name]]</f>
        <v>Tablets</v>
      </c>
      <c r="F18" s="2">
        <f>Productsdata[[#This Row],[Cost]]</f>
        <v>23500</v>
      </c>
      <c r="G18" s="2">
        <f>SUMIF(Purchase!E18:E27,Inventory!E18,Purchase!H18:H27)</f>
        <v>100</v>
      </c>
      <c r="H18" s="2">
        <f>SUMIF(Sales!G18:G24,Table6[[#This Row],[Product Name]],Sales!J18:J24)</f>
        <v>0</v>
      </c>
      <c r="I18" s="2">
        <f>IFERROR(Table6[[#This Row],[P Units]]-Table6[[#This Row],[S Units]],"")</f>
        <v>100</v>
      </c>
      <c r="J18" s="2">
        <f>Table6[[#This Row],[Cost]]*Table6[[#This Row],[S Units]]</f>
        <v>0</v>
      </c>
      <c r="K18" s="2" t="str">
        <f>IFERROR(IF(Table6[[#This Row],[Stock]]&lt;5,"📞 "&amp;Table6[[#This Row],[Product Name]]&amp;" Needs to re-order ! Ph "&amp;VLOOKUP(Table6[[#This Row],[HSN Code]],Vendorsdata[#All],4,0),""),"")</f>
        <v/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8"/>
      <c r="C19" s="2"/>
      <c r="D19" s="12" t="str">
        <f>IFERROR(Productsdata[[#This Row],[HSN Code]],"")</f>
        <v/>
      </c>
      <c r="E19" s="2"/>
      <c r="F19" s="2"/>
      <c r="G19" s="12">
        <f>SUMIF(Purchase!E19:E28,Inventory!E19,Purchase!H19:H28)</f>
        <v>0</v>
      </c>
      <c r="H19" s="12">
        <f>SUMIF(Sales!G19:G25,Table6[[#This Row],[Product Name]],Sales!J19:J25)</f>
        <v>0</v>
      </c>
      <c r="I19" s="12">
        <f>Table6[[#This Row],[P Units]]-Table6[[#This Row],[S Units]]</f>
        <v>0</v>
      </c>
      <c r="J19" s="12">
        <f>Table6[[#This Row],[Cost]]*Table6[[#This Row],[S Units]]</f>
        <v>0</v>
      </c>
      <c r="K19" s="12" t="str">
        <f>IFERROR(IF(Table6[[#This Row],[Stock]]&lt;5,"📞 "&amp;Table6[[#This Row],[Product Name]]&amp;" Needs to re-order ! Ph "&amp;VLOOKUP(Table6[[#This Row],[HSN Code]],Vendorsdata[#All],4,0),""),"")</f>
        <v/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8"/>
      <c r="C20" s="2"/>
      <c r="D20" s="12" t="str">
        <f>IFERROR(Productsdata[[#This Row],[HSN Code]],"")</f>
        <v/>
      </c>
      <c r="E20" s="2"/>
      <c r="F20" s="2"/>
      <c r="G20" s="12">
        <f>SUMIF(Purchase!E20:E29,Inventory!E20,Purchase!H20:H29)</f>
        <v>0</v>
      </c>
      <c r="H20" s="12">
        <f>SUMIF(Sales!G20:G26,Table6[[#This Row],[Product Name]],Sales!J20:J26)</f>
        <v>0</v>
      </c>
      <c r="I20" s="12">
        <f>Table6[[#This Row],[P Units]]-Table6[[#This Row],[S Units]]</f>
        <v>0</v>
      </c>
      <c r="J20" s="12">
        <f>Table6[[#This Row],[Cost]]*Table6[[#This Row],[S Units]]</f>
        <v>0</v>
      </c>
      <c r="K20" s="12" t="str">
        <f>IFERROR(IF(Table6[[#This Row],[Stock]]&lt;5,"📞 "&amp;Table6[[#This Row],[Product Name]]&amp;" Needs to re-order ! Ph "&amp;VLOOKUP(Table6[[#This Row],[HSN Code]],Vendorsdata[#All],4,0),""),"")</f>
        <v/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8"/>
      <c r="C21" s="2"/>
      <c r="D21" s="12" t="str">
        <f>IFERROR(Productsdata[[#This Row],[HSN Code]],"")</f>
        <v/>
      </c>
      <c r="E21" s="2"/>
      <c r="F21" s="2"/>
      <c r="G21" s="12">
        <f>SUMIF(Purchase!E21:E30,Inventory!E21,Purchase!H21:H30)</f>
        <v>0</v>
      </c>
      <c r="H21" s="12">
        <f>SUMIF(Sales!G21:G27,Table6[[#This Row],[Product Name]],Sales!J21:J27)</f>
        <v>0</v>
      </c>
      <c r="I21" s="12">
        <f>Table6[[#This Row],[P Units]]-Table6[[#This Row],[S Units]]</f>
        <v>0</v>
      </c>
      <c r="J21" s="12">
        <f>Table6[[#This Row],[Cost]]*Table6[[#This Row],[S Units]]</f>
        <v>0</v>
      </c>
      <c r="K21" s="12" t="str">
        <f>IFERROR(IF(Table6[[#This Row],[Stock]]&lt;5,"📞 "&amp;Table6[[#This Row],[Product Name]]&amp;" Needs to re-order ! Ph "&amp;VLOOKUP(Table6[[#This Row],[HSN Code]],Vendorsdata[#All],4,0),""),"")</f>
        <v/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8"/>
      <c r="C22" s="2"/>
      <c r="D22" s="12" t="str">
        <f>IFERROR(Productsdata[[#This Row],[HSN Code]],"")</f>
        <v/>
      </c>
      <c r="E22" s="2"/>
      <c r="F22" s="2"/>
      <c r="G22" s="12">
        <f>SUMIF(Purchase!E22:E31,Inventory!E22,Purchase!H22:H31)</f>
        <v>0</v>
      </c>
      <c r="H22" s="12">
        <f>SUMIF(Sales!G22:G28,Table6[[#This Row],[Product Name]],Sales!J22:J28)</f>
        <v>0</v>
      </c>
      <c r="I22" s="12">
        <f>Table6[[#This Row],[P Units]]-Table6[[#This Row],[S Units]]</f>
        <v>0</v>
      </c>
      <c r="J22" s="12">
        <f>Table6[[#This Row],[Cost]]*Table6[[#This Row],[S Units]]</f>
        <v>0</v>
      </c>
      <c r="K22" s="12" t="str">
        <f>IFERROR(IF(Table6[[#This Row],[Stock]]&lt;5,"📞 "&amp;Table6[[#This Row],[Product Name]]&amp;" Needs to re-order ! Ph "&amp;VLOOKUP(Table6[[#This Row],[HSN Code]],Vendorsdata[#All],4,0),""),"")</f>
        <v/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8"/>
      <c r="C23" s="2"/>
      <c r="D23" s="12" t="str">
        <f>IFERROR(Productsdata[[#This Row],[HSN Code]],"")</f>
        <v/>
      </c>
      <c r="E23" s="2"/>
      <c r="F23" s="2"/>
      <c r="G23" s="12">
        <f>SUMIF(Purchase!E23:E32,Inventory!E23,Purchase!H23:H32)</f>
        <v>0</v>
      </c>
      <c r="H23" s="12">
        <f>SUMIF(Sales!G23:G29,Table6[[#This Row],[Product Name]],Sales!J23:J29)</f>
        <v>0</v>
      </c>
      <c r="I23" s="12">
        <f>Table6[[#This Row],[P Units]]-Table6[[#This Row],[S Units]]</f>
        <v>0</v>
      </c>
      <c r="J23" s="12">
        <f>Table6[[#This Row],[Cost]]*Table6[[#This Row],[S Units]]</f>
        <v>0</v>
      </c>
      <c r="K23" s="12" t="str">
        <f>IFERROR(IF(Table6[[#This Row],[Stock]]&lt;5,"📞 "&amp;Table6[[#This Row],[Product Name]]&amp;" Needs to re-order ! Ph "&amp;VLOOKUP(Table6[[#This Row],[HSN Code]],Vendorsdata[#All],4,0),""),"")</f>
        <v/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">
      <c r="A52" s="2"/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">
      <c r="A53" s="2"/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">
      <c r="A54" s="2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2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2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">
      <c r="A61" s="2"/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2"/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2">
    <mergeCell ref="B3:B31"/>
    <mergeCell ref="B34:B62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ADF1-56CD-43FC-B170-9241ABC4C022}">
  <dimension ref="A1:J34"/>
  <sheetViews>
    <sheetView workbookViewId="0">
      <selection activeCell="K17" sqref="K17"/>
    </sheetView>
  </sheetViews>
  <sheetFormatPr defaultRowHeight="14.4" x14ac:dyDescent="0.3"/>
  <cols>
    <col min="1" max="1" width="14.33203125" bestFit="1" customWidth="1"/>
    <col min="2" max="2" width="12.109375" bestFit="1" customWidth="1"/>
    <col min="3" max="3" width="11.77734375" bestFit="1" customWidth="1"/>
    <col min="6" max="6" width="14.33203125" bestFit="1" customWidth="1"/>
    <col min="7" max="7" width="13.33203125" bestFit="1" customWidth="1"/>
    <col min="9" max="9" width="12.5546875" bestFit="1" customWidth="1"/>
    <col min="10" max="10" width="14.44140625" bestFit="1" customWidth="1"/>
    <col min="12" max="12" width="12.5546875" bestFit="1" customWidth="1"/>
  </cols>
  <sheetData>
    <row r="1" spans="1:10" x14ac:dyDescent="0.3">
      <c r="A1" t="s">
        <v>81</v>
      </c>
      <c r="C1" t="s">
        <v>82</v>
      </c>
      <c r="F1" s="5" t="s">
        <v>79</v>
      </c>
      <c r="G1" t="s">
        <v>91</v>
      </c>
      <c r="I1" s="5" t="s">
        <v>79</v>
      </c>
      <c r="J1" t="s">
        <v>85</v>
      </c>
    </row>
    <row r="2" spans="1:10" x14ac:dyDescent="0.3">
      <c r="A2">
        <v>7</v>
      </c>
      <c r="C2">
        <f>A2</f>
        <v>7</v>
      </c>
      <c r="F2" s="6" t="s">
        <v>40</v>
      </c>
      <c r="G2" s="11">
        <v>47</v>
      </c>
      <c r="I2" s="6" t="s">
        <v>54</v>
      </c>
      <c r="J2" s="11">
        <v>2496900</v>
      </c>
    </row>
    <row r="3" spans="1:10" x14ac:dyDescent="0.3">
      <c r="F3" s="6" t="s">
        <v>34</v>
      </c>
      <c r="G3" s="11">
        <v>49</v>
      </c>
      <c r="I3" s="6" t="s">
        <v>41</v>
      </c>
      <c r="J3" s="11">
        <v>3704000</v>
      </c>
    </row>
    <row r="4" spans="1:10" x14ac:dyDescent="0.3">
      <c r="A4" t="s">
        <v>83</v>
      </c>
      <c r="C4" t="s">
        <v>84</v>
      </c>
      <c r="F4" s="6" t="s">
        <v>44</v>
      </c>
      <c r="G4" s="11">
        <v>98</v>
      </c>
      <c r="I4" s="6" t="s">
        <v>31</v>
      </c>
      <c r="J4" s="11">
        <v>2053000</v>
      </c>
    </row>
    <row r="5" spans="1:10" x14ac:dyDescent="0.3">
      <c r="A5">
        <v>10</v>
      </c>
      <c r="C5">
        <f>A5</f>
        <v>10</v>
      </c>
      <c r="F5" s="6" t="s">
        <v>47</v>
      </c>
      <c r="G5" s="11">
        <v>61</v>
      </c>
      <c r="I5" s="6" t="s">
        <v>80</v>
      </c>
      <c r="J5" s="11">
        <v>8253900</v>
      </c>
    </row>
    <row r="6" spans="1:10" x14ac:dyDescent="0.3">
      <c r="F6" s="6" t="s">
        <v>30</v>
      </c>
      <c r="G6" s="11">
        <v>96</v>
      </c>
    </row>
    <row r="7" spans="1:10" x14ac:dyDescent="0.3">
      <c r="A7" t="s">
        <v>85</v>
      </c>
      <c r="C7" t="s">
        <v>86</v>
      </c>
      <c r="F7" s="6" t="s">
        <v>80</v>
      </c>
      <c r="G7" s="11">
        <v>351</v>
      </c>
    </row>
    <row r="8" spans="1:10" x14ac:dyDescent="0.3">
      <c r="A8" s="7">
        <v>8253900</v>
      </c>
      <c r="C8" s="7">
        <f>A8</f>
        <v>8253900</v>
      </c>
    </row>
    <row r="10" spans="1:10" x14ac:dyDescent="0.3">
      <c r="A10" t="s">
        <v>85</v>
      </c>
      <c r="C10" t="s">
        <v>87</v>
      </c>
      <c r="F10" s="5" t="s">
        <v>79</v>
      </c>
      <c r="G10" t="s">
        <v>85</v>
      </c>
    </row>
    <row r="11" spans="1:10" x14ac:dyDescent="0.3">
      <c r="A11" s="7">
        <v>6817200</v>
      </c>
      <c r="C11" s="7">
        <f>A11</f>
        <v>6817200</v>
      </c>
      <c r="F11" s="6" t="s">
        <v>13</v>
      </c>
      <c r="G11">
        <v>1260000</v>
      </c>
    </row>
    <row r="12" spans="1:10" x14ac:dyDescent="0.3">
      <c r="F12" s="6" t="s">
        <v>7</v>
      </c>
      <c r="G12">
        <v>2070000</v>
      </c>
    </row>
    <row r="13" spans="1:10" x14ac:dyDescent="0.3">
      <c r="A13" t="s">
        <v>88</v>
      </c>
      <c r="C13" t="s">
        <v>89</v>
      </c>
      <c r="F13" s="6" t="s">
        <v>22</v>
      </c>
      <c r="G13">
        <v>3120000</v>
      </c>
    </row>
    <row r="14" spans="1:10" x14ac:dyDescent="0.3">
      <c r="A14" s="7">
        <v>5328120</v>
      </c>
      <c r="C14" s="7">
        <f>A14</f>
        <v>5328120</v>
      </c>
      <c r="F14" s="6" t="s">
        <v>10</v>
      </c>
      <c r="G14">
        <v>276000</v>
      </c>
    </row>
    <row r="15" spans="1:10" x14ac:dyDescent="0.3">
      <c r="F15" s="6" t="s">
        <v>4</v>
      </c>
      <c r="G15">
        <v>58800</v>
      </c>
    </row>
    <row r="16" spans="1:10" x14ac:dyDescent="0.3">
      <c r="F16" s="6" t="s">
        <v>80</v>
      </c>
      <c r="G16">
        <v>6784800</v>
      </c>
    </row>
    <row r="19" spans="1:3" x14ac:dyDescent="0.3">
      <c r="C19" t="s">
        <v>90</v>
      </c>
    </row>
    <row r="20" spans="1:3" x14ac:dyDescent="0.3">
      <c r="C20" s="7">
        <f>C11+C14-C8</f>
        <v>3891420</v>
      </c>
    </row>
    <row r="23" spans="1:3" x14ac:dyDescent="0.3">
      <c r="A23" s="5" t="s">
        <v>79</v>
      </c>
      <c r="B23" t="s">
        <v>92</v>
      </c>
    </row>
    <row r="24" spans="1:3" x14ac:dyDescent="0.3">
      <c r="A24" s="6" t="s">
        <v>50</v>
      </c>
      <c r="B24" s="11">
        <v>4</v>
      </c>
    </row>
    <row r="25" spans="1:3" x14ac:dyDescent="0.3">
      <c r="A25" s="6" t="s">
        <v>40</v>
      </c>
      <c r="B25" s="11">
        <v>3</v>
      </c>
    </row>
    <row r="26" spans="1:3" x14ac:dyDescent="0.3">
      <c r="A26" s="6" t="s">
        <v>53</v>
      </c>
      <c r="B26" s="11">
        <v>100</v>
      </c>
    </row>
    <row r="27" spans="1:3" x14ac:dyDescent="0.3">
      <c r="A27" s="6" t="s">
        <v>34</v>
      </c>
      <c r="B27" s="11">
        <v>1</v>
      </c>
    </row>
    <row r="28" spans="1:3" x14ac:dyDescent="0.3">
      <c r="A28" s="6" t="s">
        <v>44</v>
      </c>
      <c r="B28" s="11">
        <v>2</v>
      </c>
    </row>
    <row r="29" spans="1:3" x14ac:dyDescent="0.3">
      <c r="A29" s="6" t="s">
        <v>47</v>
      </c>
      <c r="B29" s="11">
        <v>39</v>
      </c>
    </row>
    <row r="30" spans="1:3" x14ac:dyDescent="0.3">
      <c r="A30" s="6" t="s">
        <v>30</v>
      </c>
      <c r="B30" s="11">
        <v>4</v>
      </c>
    </row>
    <row r="31" spans="1:3" x14ac:dyDescent="0.3">
      <c r="A31" s="6" t="s">
        <v>58</v>
      </c>
      <c r="B31" s="11">
        <v>100</v>
      </c>
    </row>
    <row r="32" spans="1:3" x14ac:dyDescent="0.3">
      <c r="A32" s="6" t="s">
        <v>61</v>
      </c>
      <c r="B32" s="11">
        <v>100</v>
      </c>
    </row>
    <row r="33" spans="1:2" x14ac:dyDescent="0.3">
      <c r="A33" s="6" t="s">
        <v>37</v>
      </c>
      <c r="B33" s="11">
        <v>23</v>
      </c>
    </row>
    <row r="34" spans="1:2" x14ac:dyDescent="0.3">
      <c r="A34" s="6" t="s">
        <v>80</v>
      </c>
      <c r="B34" s="11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Dashboard</vt:lpstr>
      <vt:lpstr>Customers</vt:lpstr>
      <vt:lpstr>Vendors</vt:lpstr>
      <vt:lpstr>Products</vt:lpstr>
      <vt:lpstr>New Entry</vt:lpstr>
      <vt:lpstr>Purchase</vt:lpstr>
      <vt:lpstr>Sales</vt:lpstr>
      <vt:lpstr>Inventory</vt:lpstr>
      <vt:lpstr>Pivots</vt:lpstr>
      <vt:lpstr>Cust_ID</vt:lpstr>
      <vt:lpstr>HSN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paul</dc:creator>
  <cp:lastModifiedBy>partha paul</cp:lastModifiedBy>
  <dcterms:created xsi:type="dcterms:W3CDTF">2025-02-28T05:30:48Z</dcterms:created>
  <dcterms:modified xsi:type="dcterms:W3CDTF">2025-03-01T04:43:23Z</dcterms:modified>
</cp:coreProperties>
</file>