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0392a643e920b6/Desktop/"/>
    </mc:Choice>
  </mc:AlternateContent>
  <xr:revisionPtr revIDLastSave="0" documentId="8_{ED6EAB6A-E8B5-4816-8F99-F2905120C7E6}" xr6:coauthVersionLast="47" xr6:coauthVersionMax="47" xr10:uidLastSave="{00000000-0000-0000-0000-000000000000}"/>
  <bookViews>
    <workbookView xWindow="-120" yWindow="-120" windowWidth="20730" windowHeight="11760" xr2:uid="{F02AF193-35CA-4D3A-9EB7-1C70E5B22111}"/>
  </bookViews>
  <sheets>
    <sheet name="Sheet 1" sheetId="1" r:id="rId1"/>
    <sheet name="Leverage Analysis " sheetId="2" r:id="rId2"/>
    <sheet name="Profitability Ratios " sheetId="3" r:id="rId3"/>
    <sheet name="Working Capital Management" sheetId="4" r:id="rId4"/>
    <sheet name="Capital Structure" sheetId="5" r:id="rId5"/>
    <sheet name="Dividend Structur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B3" i="4"/>
  <c r="C3" i="3"/>
  <c r="D3" i="3"/>
  <c r="E3" i="3"/>
  <c r="F3" i="3"/>
  <c r="B3" i="3"/>
  <c r="W48" i="1"/>
  <c r="D2" i="5" l="1"/>
  <c r="E2" i="5"/>
  <c r="F2" i="5"/>
  <c r="G2" i="5"/>
  <c r="C2" i="5"/>
  <c r="C2" i="4" l="1"/>
  <c r="C10" i="4"/>
  <c r="D10" i="4"/>
  <c r="E10" i="4"/>
  <c r="F10" i="4"/>
  <c r="B10" i="4"/>
  <c r="F9" i="4"/>
  <c r="E9" i="4"/>
  <c r="D9" i="4"/>
  <c r="C9" i="4"/>
  <c r="B9" i="4"/>
  <c r="C7" i="4"/>
  <c r="C8" i="4" s="1"/>
  <c r="D7" i="4"/>
  <c r="D8" i="4" s="1"/>
  <c r="E7" i="4"/>
  <c r="E8" i="4" s="1"/>
  <c r="F7" i="4"/>
  <c r="F8" i="4" s="1"/>
  <c r="B7" i="4"/>
  <c r="B8" i="4" s="1"/>
  <c r="C6" i="4"/>
  <c r="D6" i="4"/>
  <c r="E6" i="4"/>
  <c r="F6" i="4"/>
  <c r="B6" i="4"/>
  <c r="C5" i="4"/>
  <c r="D5" i="4"/>
  <c r="E5" i="4"/>
  <c r="F5" i="4"/>
  <c r="B5" i="4"/>
  <c r="C4" i="4"/>
  <c r="D4" i="4"/>
  <c r="E4" i="4"/>
  <c r="F4" i="4"/>
  <c r="B4" i="4"/>
  <c r="D2" i="4"/>
  <c r="E2" i="4"/>
  <c r="F2" i="4"/>
  <c r="B2" i="4"/>
  <c r="C5" i="3" l="1"/>
  <c r="D5" i="3"/>
  <c r="E5" i="3"/>
  <c r="F5" i="3"/>
  <c r="B5" i="3"/>
  <c r="C4" i="3"/>
  <c r="D4" i="3"/>
  <c r="E4" i="3"/>
  <c r="F4" i="3"/>
  <c r="B4" i="3"/>
  <c r="M2" i="3"/>
  <c r="N2" i="3"/>
  <c r="O2" i="3"/>
  <c r="P2" i="3"/>
  <c r="L2" i="3"/>
  <c r="C2" i="3"/>
  <c r="D2" i="3"/>
  <c r="E2" i="3"/>
  <c r="F2" i="3"/>
  <c r="B2" i="3"/>
  <c r="O6" i="2"/>
  <c r="F4" i="2"/>
  <c r="E4" i="2"/>
  <c r="N6" i="2" s="1"/>
  <c r="D4" i="2"/>
  <c r="C4" i="2"/>
  <c r="L6" i="2" s="1"/>
  <c r="B4" i="2"/>
  <c r="F3" i="2"/>
  <c r="E3" i="2"/>
  <c r="D3" i="2"/>
  <c r="C3" i="2"/>
  <c r="B3" i="2"/>
  <c r="C2" i="2"/>
  <c r="B2" i="2"/>
  <c r="K5" i="2" s="1"/>
  <c r="D2" i="2"/>
  <c r="E2" i="2"/>
  <c r="F2" i="2"/>
  <c r="O5" i="2" s="1"/>
  <c r="L28" i="1"/>
  <c r="F28" i="1"/>
  <c r="E28" i="1"/>
  <c r="D28" i="1"/>
  <c r="C28" i="1"/>
  <c r="B28" i="1"/>
  <c r="O7" i="2" l="1"/>
  <c r="N5" i="2"/>
  <c r="N7" i="2" s="1"/>
  <c r="M6" i="2"/>
  <c r="L5" i="2"/>
  <c r="L7" i="2" s="1"/>
  <c r="K6" i="2"/>
  <c r="K7" i="2" s="1"/>
  <c r="M5" i="2"/>
  <c r="M7" i="2" s="1"/>
</calcChain>
</file>

<file path=xl/sharedStrings.xml><?xml version="1.0" encoding="utf-8"?>
<sst xmlns="http://schemas.openxmlformats.org/spreadsheetml/2006/main" count="167" uniqueCount="127">
  <si>
    <t>Mar 21</t>
  </si>
  <si>
    <t>12 mths</t>
  </si>
  <si>
    <t>INCOME</t>
  </si>
  <si>
    <t>Revenue From Operations [Gross]</t>
  </si>
  <si>
    <t>Less: Excise/Sevice Tax/Other Levies</t>
  </si>
  <si>
    <t>Revenue From Operations [Net]</t>
  </si>
  <si>
    <t>Other Operating Revenues</t>
  </si>
  <si>
    <t>Total Operating Revenues</t>
  </si>
  <si>
    <t>Other Income</t>
  </si>
  <si>
    <t>Total Revenue</t>
  </si>
  <si>
    <t>EXPENSES</t>
  </si>
  <si>
    <t>Cost Of Materials Consumed</t>
  </si>
  <si>
    <t>Purchase Of Stock-In Trade</t>
  </si>
  <si>
    <t>Changes In Inventories Of FG,WIP And Stock-In Trade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</si>
  <si>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</si>
  <si>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</si>
  <si>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</si>
  <si>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</si>
  <si>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</si>
  <si>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Exceptional, ExtraOrdinary Items And Tax</t>
  </si>
  <si>
    <t>Exceptional Items</t>
  </si>
  <si>
    <t>Profit/Loss Before Tax</t>
  </si>
  <si>
    <t>Tax Expenses-Continued Operations</t>
  </si>
  <si>
    <t>Current Tax</t>
  </si>
  <si>
    <t>Deferred Tax</t>
  </si>
  <si>
    <t>Total Tax Expenses</t>
  </si>
  <si>
    <t>Profit/Loss After Tax And Before ExtraOrdinary Items</t>
  </si>
  <si>
    <t>Profit/Loss From Continuing Operations</t>
  </si>
  <si>
    <t>Profit/Loss For The Period</t>
  </si>
  <si>
    <t>OTHER ADDITIONAL INFORMATION</t>
  </si>
  <si>
    <t>EARNINGS PER SHARE</t>
  </si>
  <si>
    <t>Basic EPS (Rs.)</t>
  </si>
  <si>
    <t>Diluted EPS (Rs.)</t>
  </si>
  <si>
    <t>VALUE OF IMPORTED AND INDIGENIOUS RAW MATERIALS</t>
  </si>
  <si>
    <t>STORES, SPARES AND LOOSE TOOLS</t>
  </si>
  <si>
    <t>DIVIDEND AND DIVIDEND PERCENTAGE</t>
  </si>
  <si>
    <t>Equity Share Dividend</t>
  </si>
  <si>
    <t>Tax On Dividend</t>
  </si>
  <si>
    <t>Equity Dividend Rate (%)</t>
  </si>
  <si>
    <t xml:space="preserve">Income Statement of TVS motors </t>
  </si>
  <si>
    <t xml:space="preserve">Profit &amp; Loss Account of TVS motors (in Rs.Cr) 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</si>
  <si>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</si>
  <si>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</si>
  <si>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</si>
  <si>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</si>
  <si>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</si>
  <si>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</si>
  <si>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Total Shareholders Funds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</si>
  <si>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</si>
  <si>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</si>
  <si>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</si>
  <si>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</si>
  <si>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</si>
  <si>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</si>
  <si>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</si>
  <si>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</si>
  <si>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</si>
  <si>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</si>
  <si>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</si>
  <si>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</si>
  <si>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</si>
  <si>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</si>
  <si>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</si>
  <si>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</si>
  <si>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</si>
  <si>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</si>
  <si>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Intangible Assets Under Development</t>
  </si>
  <si>
    <t>Fixed Assets</t>
  </si>
  <si>
    <t>Non-Current Investments</t>
  </si>
  <si>
    <t>Other Non-Current Assets</t>
  </si>
  <si>
    <t>Total Non-Current Assets</t>
  </si>
  <si>
    <t>CURRENT ASSETS</t>
  </si>
  <si>
    <t>Inventories</t>
  </si>
  <si>
    <t>Trade Receivables</t>
  </si>
  <si>
    <t>Cash And Cash Equivalents</t>
  </si>
  <si>
    <t>OtherCurrentAssets</t>
  </si>
  <si>
    <t>Total Current Assets</t>
  </si>
  <si>
    <t>Total Assets</t>
  </si>
  <si>
    <t>CONTINGENT LIABILITIES, COMMITMENTS</t>
  </si>
  <si>
    <t>Contingent Liabilities</t>
  </si>
  <si>
    <t>CIF VALUE OF IMPORTS</t>
  </si>
  <si>
    <t>EXPENDITURE IN FOREIGN EXCHANGE</t>
  </si>
  <si>
    <t>Expenditure In Foreign Currency</t>
  </si>
  <si>
    <t>REMITTANCES IN FOREIGN CURRENCIES FOR DIVIDENDS</t>
  </si>
  <si>
    <t>Dividend Remittance In Foreign Currency</t>
  </si>
  <si>
    <t>-</t>
  </si>
  <si>
    <t>EARNINGS IN FOREIGN EXCHANGE</t>
  </si>
  <si>
    <t>FOB Value Of Goods</t>
  </si>
  <si>
    <t>Other Earnings</t>
  </si>
  <si>
    <t>BONUS DETAILS</t>
  </si>
  <si>
    <t>Bonus Equity Share Capital</t>
  </si>
  <si>
    <t>NON-CURRENT INVESTMENTS</t>
  </si>
  <si>
    <t>Non-Current Investments Quoted Market Value</t>
  </si>
  <si>
    <t>Non-Current Investments Unquoted Book Value</t>
  </si>
  <si>
    <t>CURRENT INVESTMENTS</t>
  </si>
  <si>
    <t>Current Investments Quoted Market Value</t>
  </si>
  <si>
    <t>Current Investments Unquoted Book Value</t>
  </si>
  <si>
    <t>BALANCESHEET OF TVS motors (in Rs.Cr)</t>
  </si>
  <si>
    <t>%Change in EBIT</t>
  </si>
  <si>
    <t>%Change in Sales</t>
  </si>
  <si>
    <t>%Change in EPS</t>
  </si>
  <si>
    <t>EBIT</t>
  </si>
  <si>
    <t>DOL</t>
  </si>
  <si>
    <t>DFL</t>
  </si>
  <si>
    <t>DCL</t>
  </si>
  <si>
    <t xml:space="preserve">Pofitability Ratios </t>
  </si>
  <si>
    <t>ROE</t>
  </si>
  <si>
    <t>ROCE</t>
  </si>
  <si>
    <t>ROA</t>
  </si>
  <si>
    <t>GPM</t>
  </si>
  <si>
    <t xml:space="preserve">Capital Employed </t>
  </si>
  <si>
    <t>Inventory Turn Over</t>
  </si>
  <si>
    <t xml:space="preserve">Accounts Receivable </t>
  </si>
  <si>
    <t>Accounts Payable</t>
  </si>
  <si>
    <t>Current Ratio</t>
  </si>
  <si>
    <t>Acid Test Ratio</t>
  </si>
  <si>
    <t>Operating Cycle</t>
  </si>
  <si>
    <t>Cash Cycle</t>
  </si>
  <si>
    <t>Changes in Current Asset</t>
  </si>
  <si>
    <t>Changes in Current Liabilities</t>
  </si>
  <si>
    <t>There are no Current Investments of Tvs Motors</t>
  </si>
  <si>
    <t>D/E Ratio</t>
  </si>
  <si>
    <t>Non-Current Liabilities</t>
  </si>
  <si>
    <t xml:space="preserve">Share holders funds </t>
  </si>
  <si>
    <t xml:space="preserve">Dividends </t>
  </si>
  <si>
    <t>Date</t>
  </si>
  <si>
    <t>Capital 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</si>
</sst>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1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EBE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medium">
        <color rgb="FFEEEEEE"/>
      </left>
      <right/>
      <top/>
      <bottom/>
      <diagonal/>
    </border>
    <border>
      <left/>
      <right style="medium">
        <color rgb="FFEEEEEE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EEEEEE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17" fontId="3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4" fontId="4" fillId="2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6" fillId="0" borderId="0" xfId="0" applyFont="1"/>
    <xf numFmtId="0" fontId="10" fillId="2" borderId="1" xfId="0" applyFont="1" applyFill="1" applyBorder="1" applyAlignment="1">
      <alignment vertical="center" wrapText="1"/>
    </xf>
    <xf numFmtId="0" fontId="14" fillId="2" borderId="0" xfId="0" applyFont="1" applyFill="1"/>
    <xf numFmtId="4" fontId="11" fillId="2" borderId="1" xfId="0" applyNumberFormat="1" applyFont="1" applyFill="1" applyBorder="1" applyAlignment="1">
      <alignment horizontal="right" vertical="center" wrapText="1"/>
    </xf>
    <xf numFmtId="0" fontId="12" fillId="2" borderId="1" xfId="0" applyFont="1" applyFill="1" applyBorder="1" applyAlignment="1">
      <alignment horizontal="right" vertical="center" wrapText="1"/>
    </xf>
    <xf numFmtId="4" fontId="13" fillId="2" borderId="1" xfId="0" applyNumberFormat="1" applyFont="1" applyFill="1" applyBorder="1" applyAlignment="1">
      <alignment horizontal="right" vertical="center" wrapText="1"/>
    </xf>
    <xf numFmtId="4" fontId="13" fillId="3" borderId="1" xfId="0" applyNumberFormat="1" applyFont="1" applyFill="1" applyBorder="1" applyAlignment="1">
      <alignment horizontal="right" vertical="center" wrapText="1"/>
    </xf>
    <xf numFmtId="0" fontId="13" fillId="2" borderId="1" xfId="0" applyFont="1" applyFill="1" applyBorder="1" applyAlignment="1">
      <alignment vertical="center" wrapText="1"/>
    </xf>
    <xf numFmtId="4" fontId="12" fillId="2" borderId="1" xfId="0" applyNumberFormat="1" applyFont="1" applyFill="1" applyBorder="1" applyAlignment="1">
      <alignment horizontal="right" vertical="center" wrapText="1"/>
    </xf>
    <xf numFmtId="17" fontId="13" fillId="2" borderId="1" xfId="0" applyNumberFormat="1" applyFont="1" applyFill="1" applyBorder="1" applyAlignment="1">
      <alignment horizontal="right" vertical="center" wrapText="1"/>
    </xf>
    <xf numFmtId="0" fontId="11" fillId="3" borderId="0" xfId="0" applyFont="1" applyFill="1" applyAlignment="1">
      <alignment vertical="center" wrapText="1"/>
    </xf>
    <xf numFmtId="0" fontId="13" fillId="3" borderId="1" xfId="0" applyFont="1" applyFill="1" applyBorder="1" applyAlignment="1">
      <alignment horizontal="right" vertical="center" wrapText="1"/>
    </xf>
    <xf numFmtId="0" fontId="13" fillId="2" borderId="1" xfId="0" applyFont="1" applyFill="1" applyBorder="1" applyAlignment="1">
      <alignment horizontal="right" vertical="center" wrapText="1"/>
    </xf>
    <xf numFmtId="17" fontId="15" fillId="0" borderId="0" xfId="0" applyNumberFormat="1" applyFont="1"/>
    <xf numFmtId="0" fontId="16" fillId="4" borderId="5" xfId="0" applyFont="1" applyFill="1" applyBorder="1"/>
    <xf numFmtId="0" fontId="16" fillId="4" borderId="4" xfId="0" applyFont="1" applyFill="1" applyBorder="1"/>
    <xf numFmtId="2" fontId="0" fillId="5" borderId="6" xfId="0" applyNumberFormat="1" applyFill="1" applyBorder="1"/>
    <xf numFmtId="2" fontId="0" fillId="5" borderId="4" xfId="0" applyNumberFormat="1" applyFill="1" applyBorder="1"/>
    <xf numFmtId="0" fontId="16" fillId="6" borderId="7" xfId="0" applyFont="1" applyFill="1" applyBorder="1"/>
    <xf numFmtId="0" fontId="16" fillId="6" borderId="4" xfId="0" applyFont="1" applyFill="1" applyBorder="1"/>
    <xf numFmtId="0" fontId="16" fillId="7" borderId="0" xfId="0" applyFont="1" applyFill="1" applyBorder="1"/>
    <xf numFmtId="0" fontId="16" fillId="0" borderId="0" xfId="0" applyFont="1"/>
    <xf numFmtId="0" fontId="18" fillId="0" borderId="0" xfId="0" applyFont="1"/>
    <xf numFmtId="0" fontId="2" fillId="10" borderId="8" xfId="0" applyFont="1" applyFill="1" applyBorder="1"/>
    <xf numFmtId="4" fontId="2" fillId="10" borderId="9" xfId="0" applyNumberFormat="1" applyFont="1" applyFill="1" applyBorder="1"/>
    <xf numFmtId="4" fontId="2" fillId="10" borderId="4" xfId="0" applyNumberFormat="1" applyFont="1" applyFill="1" applyBorder="1"/>
    <xf numFmtId="0" fontId="0" fillId="10" borderId="4" xfId="0" applyFill="1" applyBorder="1"/>
    <xf numFmtId="0" fontId="2" fillId="9" borderId="5" xfId="0" applyFont="1" applyFill="1" applyBorder="1"/>
    <xf numFmtId="0" fontId="2" fillId="9" borderId="10" xfId="0" applyFont="1" applyFill="1" applyBorder="1"/>
    <xf numFmtId="17" fontId="15" fillId="2" borderId="0" xfId="0" applyNumberFormat="1" applyFont="1" applyFill="1"/>
    <xf numFmtId="0" fontId="15" fillId="2" borderId="0" xfId="0" applyFont="1" applyFill="1"/>
    <xf numFmtId="4" fontId="19" fillId="0" borderId="0" xfId="0" applyNumberFormat="1" applyFont="1"/>
    <xf numFmtId="0" fontId="0" fillId="0" borderId="4" xfId="0" applyBorder="1"/>
    <xf numFmtId="0" fontId="18" fillId="8" borderId="4" xfId="0" applyFont="1" applyFill="1" applyBorder="1"/>
    <xf numFmtId="0" fontId="18" fillId="8" borderId="0" xfId="0" applyFont="1" applyFill="1"/>
    <xf numFmtId="0" fontId="16" fillId="8" borderId="4" xfId="0" applyFont="1" applyFill="1" applyBorder="1"/>
    <xf numFmtId="0" fontId="2" fillId="8" borderId="0" xfId="0" applyFont="1" applyFill="1"/>
    <xf numFmtId="0" fontId="16" fillId="11" borderId="15" xfId="0" applyFont="1" applyFill="1" applyBorder="1"/>
    <xf numFmtId="0" fontId="16" fillId="11" borderId="13" xfId="0" applyFont="1" applyFill="1" applyBorder="1"/>
    <xf numFmtId="0" fontId="16" fillId="11" borderId="14" xfId="0" applyFont="1" applyFill="1" applyBorder="1"/>
    <xf numFmtId="0" fontId="16" fillId="11" borderId="12" xfId="0" applyFont="1" applyFill="1" applyBorder="1"/>
    <xf numFmtId="0" fontId="17" fillId="11" borderId="4" xfId="0" applyFont="1" applyFill="1" applyBorder="1"/>
    <xf numFmtId="0" fontId="0" fillId="11" borderId="0" xfId="0" applyFill="1"/>
    <xf numFmtId="0" fontId="0" fillId="11" borderId="0" xfId="0" applyFont="1" applyFill="1"/>
    <xf numFmtId="2" fontId="2" fillId="12" borderId="4" xfId="0" applyNumberFormat="1" applyFont="1" applyFill="1" applyBorder="1"/>
    <xf numFmtId="2" fontId="2" fillId="12" borderId="5" xfId="0" applyNumberFormat="1" applyFont="1" applyFill="1" applyBorder="1"/>
    <xf numFmtId="0" fontId="2" fillId="12" borderId="4" xfId="0" applyFont="1" applyFill="1" applyBorder="1"/>
    <xf numFmtId="2" fontId="2" fillId="12" borderId="11" xfId="0" applyNumberFormat="1" applyFont="1" applyFill="1" applyBorder="1"/>
    <xf numFmtId="10" fontId="2" fillId="12" borderId="4" xfId="0" applyNumberFormat="1" applyFont="1" applyFill="1" applyBorder="1"/>
    <xf numFmtId="10" fontId="2" fillId="12" borderId="11" xfId="0" applyNumberFormat="1" applyFont="1" applyFill="1" applyBorder="1"/>
    <xf numFmtId="2" fontId="0" fillId="12" borderId="0" xfId="0" applyNumberFormat="1" applyFill="1"/>
    <xf numFmtId="0" fontId="0" fillId="12" borderId="0" xfId="0" applyFill="1"/>
    <xf numFmtId="9" fontId="0" fillId="12" borderId="0" xfId="1" applyFont="1" applyFill="1"/>
    <xf numFmtId="0" fontId="6" fillId="7" borderId="0" xfId="0" applyFont="1" applyFill="1"/>
    <xf numFmtId="0" fontId="3" fillId="7" borderId="1" xfId="0" applyFont="1" applyFill="1" applyBorder="1" applyAlignment="1">
      <alignment vertical="center" wrapText="1"/>
    </xf>
    <xf numFmtId="0" fontId="0" fillId="7" borderId="0" xfId="0" applyFill="1"/>
    <xf numFmtId="17" fontId="3" fillId="7" borderId="1" xfId="0" applyNumberFormat="1" applyFont="1" applyFill="1" applyBorder="1" applyAlignment="1">
      <alignment horizontal="right" vertical="center" wrapText="1"/>
    </xf>
    <xf numFmtId="0" fontId="0" fillId="7" borderId="16" xfId="0" applyFill="1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right" vertical="center" wrapText="1"/>
    </xf>
    <xf numFmtId="0" fontId="4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right" vertical="center" wrapText="1"/>
    </xf>
    <xf numFmtId="0" fontId="3" fillId="7" borderId="2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4" fontId="3" fillId="7" borderId="1" xfId="0" applyNumberFormat="1" applyFont="1" applyFill="1" applyBorder="1" applyAlignment="1">
      <alignment horizontal="right" vertical="center" wrapText="1"/>
    </xf>
    <xf numFmtId="0" fontId="5" fillId="13" borderId="1" xfId="0" applyFont="1" applyFill="1" applyBorder="1" applyAlignment="1">
      <alignment vertical="center" wrapText="1"/>
    </xf>
    <xf numFmtId="0" fontId="16" fillId="14" borderId="4" xfId="0" applyFont="1" applyFill="1" applyBorder="1"/>
    <xf numFmtId="0" fontId="18" fillId="10" borderId="4" xfId="0" applyFont="1" applyFill="1" applyBorder="1"/>
    <xf numFmtId="4" fontId="8" fillId="4" borderId="4" xfId="0" applyNumberFormat="1" applyFont="1" applyFill="1" applyBorder="1" applyAlignment="1">
      <alignment horizontal="right" vertical="center" wrapText="1"/>
    </xf>
    <xf numFmtId="4" fontId="20" fillId="4" borderId="4" xfId="0" applyNumberFormat="1" applyFont="1" applyFill="1" applyBorder="1" applyAlignment="1">
      <alignment horizontal="right" vertical="center" wrapText="1"/>
    </xf>
    <xf numFmtId="0" fontId="20" fillId="4" borderId="4" xfId="0" applyFont="1" applyFill="1" applyBorder="1" applyAlignment="1">
      <alignment horizontal="right" vertical="center" wrapText="1"/>
    </xf>
    <xf numFmtId="0" fontId="20" fillId="4" borderId="4" xfId="0" applyFont="1" applyFill="1" applyBorder="1"/>
    <xf numFmtId="14" fontId="0" fillId="0" borderId="0" xfId="0" applyNumberFormat="1"/>
    <xf numFmtId="4" fontId="0" fillId="2" borderId="0" xfId="0" applyNumberFormat="1" applyFill="1"/>
    <xf numFmtId="0" fontId="3" fillId="3" borderId="0" xfId="0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9" fillId="3" borderId="0" xfId="0" applyFont="1" applyFill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775371828521432E-2"/>
          <c:y val="0.15319444444444447"/>
          <c:w val="0.8838912948381452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'Leverage Analysis '!$K$4:$O$4</c:f>
              <c:numCache>
                <c:formatCode>General</c:formatCode>
                <c:ptCount val="5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</c:numCache>
            </c:numRef>
          </c:cat>
          <c:val>
            <c:numRef>
              <c:f>'Leverage Analysis '!$K$5:$O$5</c:f>
              <c:numCache>
                <c:formatCode>0.00</c:formatCode>
                <c:ptCount val="5"/>
                <c:pt idx="0">
                  <c:v>0.84218571810196952</c:v>
                </c:pt>
                <c:pt idx="1">
                  <c:v>0.55127247167371651</c:v>
                </c:pt>
                <c:pt idx="2">
                  <c:v>0.83913031414510608</c:v>
                </c:pt>
                <c:pt idx="3">
                  <c:v>1.0486972284188594</c:v>
                </c:pt>
                <c:pt idx="4">
                  <c:v>1.0328132822974381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2-4D94-90E0-26BC9E0604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40322399"/>
        <c:axId val="2140324479"/>
      </c:lineChart>
      <c:catAx>
        <c:axId val="21403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24479"/>
        <c:crosses val="autoZero"/>
        <c:auto val="1"/>
        <c:lblAlgn val="ctr"/>
        <c:lblOffset val="100"/>
        <c:noMultiLvlLbl val="0"/>
      </c:catAx>
      <c:valAx>
        <c:axId val="21403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2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Working Capital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Capital Management'!$A$2</c:f>
              <c:strCache>
                <c:ptCount val="1"/>
                <c:pt idx="0">
                  <c:v>Inventory Turn Over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'Working Capital Management'!$B$1:$F$1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</c:numCache>
            </c:numRef>
          </c:cat>
          <c:val>
            <c:numRef>
              <c:f>'Working Capital Management'!$B$2:$F$2</c:f>
              <c:numCache>
                <c:formatCode>0.00</c:formatCode>
                <c:ptCount val="5"/>
                <c:pt idx="0">
                  <c:v>31.967183688350975</c:v>
                </c:pt>
                <c:pt idx="1">
                  <c:v>34.09705562303877</c:v>
                </c:pt>
                <c:pt idx="2">
                  <c:v>28.568415028377508</c:v>
                </c:pt>
                <c:pt idx="3">
                  <c:v>32.3072533987417</c:v>
                </c:pt>
                <c:pt idx="4">
                  <c:v>20.46987952506009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B-4AB7-8CD0-E4381E1F60E7}"/>
            </c:ext>
          </c:extLst>
        </c:ser>
        <c:ser>
          <c:idx val="1"/>
          <c:order val="1"/>
          <c:tx>
            <c:strRef>
              <c:f>'Working Capital Management'!$A$3</c:f>
              <c:strCache>
                <c:ptCount val="1"/>
                <c:pt idx="0">
                  <c:v>Accounts Receivable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'Working Capital Management'!$B$1:$F$1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</c:numCache>
            </c:numRef>
          </c:cat>
          <c:val>
            <c:numRef>
              <c:f>'Working Capital Management'!$B$3:$F$3</c:f>
              <c:numCache>
                <c:formatCode>General</c:formatCode>
                <c:ptCount val="5"/>
                <c:pt idx="0">
                  <c:v>23.393172822609813</c:v>
                </c:pt>
                <c:pt idx="1">
                  <c:v>29.894597166651273</c:v>
                </c:pt>
                <c:pt idx="2">
                  <c:v>23.867656358240943</c:v>
                </c:pt>
                <c:pt idx="3">
                  <c:v>20.217798492121478</c:v>
                </c:pt>
                <c:pt idx="4">
                  <c:v>10.731290845159675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B-4AB7-8CD0-E4381E1F60E7}"/>
            </c:ext>
          </c:extLst>
        </c:ser>
        <c:ser>
          <c:idx val="2"/>
          <c:order val="2"/>
          <c:tx>
            <c:strRef>
              <c:f>'Working Capital Management'!$A$4</c:f>
              <c:strCache>
                <c:ptCount val="1"/>
                <c:pt idx="0">
                  <c:v>Accounts Payable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'Working Capital Management'!$B$1:$F$1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</c:numCache>
            </c:numRef>
          </c:cat>
          <c:val>
            <c:numRef>
              <c:f>'Working Capital Management'!$B$4:$F$4</c:f>
              <c:numCache>
                <c:formatCode>0.00</c:formatCode>
                <c:ptCount val="5"/>
                <c:pt idx="0">
                  <c:v>99.341896746513314</c:v>
                </c:pt>
                <c:pt idx="1">
                  <c:v>89.447137446435207</c:v>
                </c:pt>
                <c:pt idx="2">
                  <c:v>72.636542990462814</c:v>
                </c:pt>
                <c:pt idx="3">
                  <c:v>73.223852695528464</c:v>
                </c:pt>
                <c:pt idx="4">
                  <c:v>39.36178209185141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B-4AB7-8CD0-E4381E1F6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4699983"/>
        <c:axId val="1284685839"/>
      </c:barChart>
      <c:catAx>
        <c:axId val="128469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85839"/>
        <c:crosses val="autoZero"/>
        <c:auto val="1"/>
        <c:lblAlgn val="ctr"/>
        <c:lblOffset val="100"/>
        <c:noMultiLvlLbl val="0"/>
      </c:catAx>
      <c:valAx>
        <c:axId val="128468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9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Changes</a:t>
            </a:r>
            <a:r>
              <a:rPr lang="en-IN" baseline="0"/>
              <a:t> in Working Capital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Capital Management'!$A$9</c:f>
              <c:strCache>
                <c:ptCount val="1"/>
                <c:pt idx="0">
                  <c:v>Changes in Current Asset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'Working Capital Management'!$B$1:$F$1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</c:numCache>
            </c:numRef>
          </c:cat>
          <c:val>
            <c:numRef>
              <c:f>'Working Capital Management'!$B$9:$F$9</c:f>
              <c:numCache>
                <c:formatCode>0.00%</c:formatCode>
                <c:ptCount val="5"/>
                <c:pt idx="0">
                  <c:v>6.9903370695836464E-2</c:v>
                </c:pt>
                <c:pt idx="1">
                  <c:v>2.1138546388158121E-2</c:v>
                </c:pt>
                <c:pt idx="2">
                  <c:v>0.2237259077386147</c:v>
                </c:pt>
                <c:pt idx="3">
                  <c:v>0.17889331424991667</c:v>
                </c:pt>
                <c:pt idx="4">
                  <c:v>0.15931126979330673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8-4D02-A198-916C4DBCC31D}"/>
            </c:ext>
          </c:extLst>
        </c:ser>
        <c:ser>
          <c:idx val="1"/>
          <c:order val="1"/>
          <c:tx>
            <c:strRef>
              <c:f>'Working Capital Management'!$A$10</c:f>
              <c:strCache>
                <c:ptCount val="1"/>
                <c:pt idx="0">
                  <c:v>Changes in Current Liabilities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'Working Capital Management'!$B$1:$F$1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</c:numCache>
            </c:numRef>
          </c:cat>
          <c:val>
            <c:numRef>
              <c:f>'Working Capital Management'!$B$10:$F$10</c:f>
              <c:numCache>
                <c:formatCode>0.00%</c:formatCode>
                <c:ptCount val="5"/>
                <c:pt idx="0">
                  <c:v>2.0304128023924381E-2</c:v>
                </c:pt>
                <c:pt idx="1">
                  <c:v>0.11195344510203678</c:v>
                </c:pt>
                <c:pt idx="2">
                  <c:v>6.9368964148696879E-2</c:v>
                </c:pt>
                <c:pt idx="3">
                  <c:v>0.32563800384415731</c:v>
                </c:pt>
                <c:pt idx="4">
                  <c:v>0.23110005699777181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8-4D02-A198-916C4DBC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763583"/>
        <c:axId val="1344781055"/>
      </c:lineChart>
      <c:catAx>
        <c:axId val="134476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81055"/>
        <c:crosses val="autoZero"/>
        <c:auto val="1"/>
        <c:lblAlgn val="ctr"/>
        <c:lblOffset val="100"/>
        <c:noMultiLvlLbl val="0"/>
      </c:catAx>
      <c:valAx>
        <c:axId val="13447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6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Debt Vs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'Capital Structure'!$B$3</c:f>
              <c:strCache>
                <c:ptCount val="1"/>
                <c:pt idx="0">
                  <c:v>Non-Current Liabilities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'Capital Structure'!$C$1:$G$1</c:f>
              <c:numCache>
                <c:formatCode>General</c:formatCode>
                <c:ptCount val="5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</c:numCache>
            </c:numRef>
          </c:cat>
          <c:val>
            <c:numRef>
              <c:f>'Capital Structure'!$C$3:$G$3</c:f>
              <c:numCache>
                <c:formatCode>#,##0.00</c:formatCode>
                <c:ptCount val="5"/>
                <c:pt idx="0">
                  <c:v>1441.09</c:v>
                </c:pt>
                <c:pt idx="1">
                  <c:v>1241.07</c:v>
                </c:pt>
                <c:pt idx="2" formatCode="General">
                  <c:v>980.36</c:v>
                </c:pt>
                <c:pt idx="3" formatCode="General">
                  <c:v>519.54999999999995</c:v>
                </c:pt>
                <c:pt idx="4" formatCode="General">
                  <c:v>645.26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7-40BE-A835-8322819AD282}"/>
            </c:ext>
          </c:extLst>
        </c:ser>
        <c:ser>
          <c:idx val="2"/>
          <c:order val="1"/>
          <c:tx>
            <c:strRef>
              <c:f>'Capital Structure'!$B$4</c:f>
              <c:strCache>
                <c:ptCount val="1"/>
                <c:pt idx="0">
                  <c:v>Share holders funds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'Capital Structure'!$C$1:$G$1</c:f>
              <c:numCache>
                <c:formatCode>General</c:formatCode>
                <c:ptCount val="5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</c:numCache>
            </c:numRef>
          </c:cat>
          <c:val>
            <c:numRef>
              <c:f>'Capital Structure'!$C$4:$G$4</c:f>
              <c:numCache>
                <c:formatCode>#,##0.00</c:formatCode>
                <c:ptCount val="5"/>
                <c:pt idx="0">
                  <c:v>4170.95</c:v>
                </c:pt>
                <c:pt idx="1">
                  <c:v>3618.09</c:v>
                </c:pt>
                <c:pt idx="2">
                  <c:v>3347.32</c:v>
                </c:pt>
                <c:pt idx="3">
                  <c:v>2880.42</c:v>
                </c:pt>
                <c:pt idx="4">
                  <c:v>2408.33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87-40BE-A835-8322819AD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1007408"/>
        <c:axId val="371006160"/>
      </c:barChart>
      <c:catAx>
        <c:axId val="37100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06160"/>
        <c:crosses val="autoZero"/>
        <c:auto val="1"/>
        <c:lblAlgn val="ctr"/>
        <c:lblOffset val="100"/>
        <c:noMultiLvlLbl val="0"/>
      </c:catAx>
      <c:valAx>
        <c:axId val="3710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0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'Capital Structure'!$B$2</c:f>
              <c:strCache>
                <c:ptCount val="1"/>
                <c:pt idx="0">
                  <c:v>D/E Ratio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'Capital Structure'!$C$1:$G$1</c:f>
              <c:numCache>
                <c:formatCode>General</c:formatCode>
                <c:ptCount val="5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</c:numCache>
            </c:numRef>
          </c:cat>
          <c:val>
            <c:numRef>
              <c:f>'Capital Structure'!$C$2:$G$2</c:f>
              <c:numCache>
                <c:formatCode>General</c:formatCode>
                <c:ptCount val="5"/>
                <c:pt idx="0">
                  <c:v>1.4448746688404321</c:v>
                </c:pt>
                <c:pt idx="1">
                  <c:v>1.5851540453664776</c:v>
                </c:pt>
                <c:pt idx="2">
                  <c:v>1.5003166712474456</c:v>
                </c:pt>
                <c:pt idx="3">
                  <c:v>1.4925080370223787</c:v>
                </c:pt>
                <c:pt idx="4">
                  <c:v>1.4517694834179702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A-4D45-8FB8-EA7E87D90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765344"/>
        <c:axId val="221749952"/>
      </c:lineChart>
      <c:catAx>
        <c:axId val="2217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9952"/>
        <c:crosses val="autoZero"/>
        <c:auto val="1"/>
        <c:lblAlgn val="ctr"/>
        <c:lblOffset val="100"/>
        <c:noMultiLvlLbl val="0"/>
      </c:catAx>
      <c:valAx>
        <c:axId val="2217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6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Dividends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'Dividend Structure'!$A$2</c:f>
              <c:strCache>
                <c:ptCount val="1"/>
                <c:pt idx="0">
                  <c:v>11-01-2016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'Dividend Structure'!$A$1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'Dividend Structure'!$B$2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3-4796-BA0C-EEF4916D55ED}"/>
            </c:ext>
          </c:extLst>
        </c:ser>
        <c:ser>
          <c:idx val="1"/>
          <c:order val="1"/>
          <c:tx>
            <c:strRef>
              <c:f>'Dividend Structure'!$A$3</c:f>
              <c:strCache>
                <c:ptCount val="1"/>
                <c:pt idx="0">
                  <c:v>03-03-2016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'Dividend Structure'!$A$1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'Dividend Structure'!$B$3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3-4796-BA0C-EEF4916D55ED}"/>
            </c:ext>
          </c:extLst>
        </c:ser>
        <c:ser>
          <c:idx val="2"/>
          <c:order val="2"/>
          <c:tx>
            <c:strRef>
              <c:f>'Dividend Structure'!$A$4</c:f>
              <c:strCache>
                <c:ptCount val="1"/>
                <c:pt idx="0">
                  <c:v>18-10-2016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'Dividend Structure'!$A$1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'Dividend Structure'!$B$4</c:f>
              <c:numCache>
                <c:formatCode>General</c:formatCode>
                <c:ptCount val="1"/>
                <c:pt idx="0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3-4796-BA0C-EEF4916D55ED}"/>
            </c:ext>
          </c:extLst>
        </c:ser>
        <c:ser>
          <c:idx val="3"/>
          <c:order val="3"/>
          <c:tx>
            <c:strRef>
              <c:f>'Dividend Structure'!$A$5</c:f>
              <c:strCache>
                <c:ptCount val="1"/>
                <c:pt idx="0">
                  <c:v>16-02-2017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'Dividend Structure'!$A$1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'Dividend Structure'!$B$5</c:f>
              <c:numCache>
                <c:formatCode>General</c:formatCode>
                <c:ptCount val="1"/>
                <c:pt idx="0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03-4796-BA0C-EEF4916D55ED}"/>
            </c:ext>
          </c:extLst>
        </c:ser>
        <c:ser>
          <c:idx val="4"/>
          <c:order val="4"/>
          <c:tx>
            <c:strRef>
              <c:f>'Dividend Structure'!$A$6</c:f>
              <c:strCache>
                <c:ptCount val="1"/>
                <c:pt idx="0">
                  <c:v>13-10-2017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'Dividend Structure'!$A$1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'Dividend Structure'!$B$6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03-4796-BA0C-EEF4916D55ED}"/>
            </c:ext>
          </c:extLst>
        </c:ser>
        <c:ser>
          <c:idx val="5"/>
          <c:order val="5"/>
          <c:tx>
            <c:strRef>
              <c:f>'Dividend Structure'!$A$7</c:f>
              <c:strCache>
                <c:ptCount val="1"/>
                <c:pt idx="0">
                  <c:v>16-10-2018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'Dividend Structure'!$A$1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'Dividend Structure'!$B$7</c:f>
              <c:numCache>
                <c:formatCode>General</c:formatCode>
                <c:ptCount val="1"/>
                <c:pt idx="0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03-4796-BA0C-EEF4916D55ED}"/>
            </c:ext>
          </c:extLst>
        </c:ser>
        <c:ser>
          <c:idx val="6"/>
          <c:order val="6"/>
          <c:tx>
            <c:strRef>
              <c:f>'Dividend Structure'!$A$8</c:f>
              <c:strCache>
                <c:ptCount val="1"/>
                <c:pt idx="0">
                  <c:v>05-03-2019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'Dividend Structure'!$A$1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'Dividend Structure'!$B$8</c:f>
              <c:numCache>
                <c:formatCode>General</c:formatCode>
                <c:ptCount val="1"/>
                <c:pt idx="0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03-4796-BA0C-EEF4916D55ED}"/>
            </c:ext>
          </c:extLst>
        </c:ser>
        <c:ser>
          <c:idx val="7"/>
          <c:order val="7"/>
          <c:tx>
            <c:strRef>
              <c:f>'Dividend Structure'!$A$9</c:f>
              <c:strCache>
                <c:ptCount val="1"/>
                <c:pt idx="0">
                  <c:v>17-01-2020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'Dividend Structure'!$A$1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'Dividend Structure'!$B$9</c:f>
              <c:numCache>
                <c:formatCode>General</c:formatCode>
                <c:ptCount val="1"/>
                <c:pt idx="0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03-4796-BA0C-EEF4916D55ED}"/>
            </c:ext>
          </c:extLst>
        </c:ser>
        <c:ser>
          <c:idx val="8"/>
          <c:order val="8"/>
          <c:tx>
            <c:strRef>
              <c:f>'Dividend Structure'!$A$10</c:f>
              <c:strCache>
                <c:ptCount val="1"/>
                <c:pt idx="0">
                  <c:v>24-03-2021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'Dividend Structure'!$A$1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'Dividend Structure'!$B$10</c:f>
              <c:numCache>
                <c:formatCode>General</c:formatCode>
                <c:ptCount val="1"/>
                <c:pt idx="0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03-4796-BA0C-EEF4916D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4976064"/>
        <c:axId val="1455814896"/>
      </c:barChart>
      <c:catAx>
        <c:axId val="143497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14896"/>
        <c:crosses val="autoZero"/>
        <c:auto val="1"/>
        <c:lblAlgn val="ctr"/>
        <c:lblOffset val="100"/>
        <c:noMultiLvlLbl val="0"/>
      </c:catAx>
      <c:valAx>
        <c:axId val="14558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97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DFL</a:t>
            </a:r>
          </a:p>
        </c:rich>
      </c:tx>
      <c:layout>
        <c:manualLayout>
          <c:xMode val="edge"/>
          <c:yMode val="edge"/>
          <c:x val="0.3719652230971128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'Leverage Analysis '!$K$4:$O$4</c:f>
              <c:numCache>
                <c:formatCode>General</c:formatCode>
                <c:ptCount val="5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</c:numCache>
            </c:numRef>
          </c:cat>
          <c:val>
            <c:numRef>
              <c:f>'Leverage Analysis '!$K$6:$O$6</c:f>
              <c:numCache>
                <c:formatCode>0.00</c:formatCode>
                <c:ptCount val="5"/>
                <c:pt idx="0">
                  <c:v>0.58498971644007824</c:v>
                </c:pt>
                <c:pt idx="1">
                  <c:v>0.79791679666453141</c:v>
                </c:pt>
                <c:pt idx="2">
                  <c:v>0.68894353935994634</c:v>
                </c:pt>
                <c:pt idx="3">
                  <c:v>0.93227685148785777</c:v>
                </c:pt>
                <c:pt idx="4">
                  <c:v>1.4685983009708747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8-43AC-B985-4B9BA8C109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27661727"/>
        <c:axId val="2127656319"/>
      </c:lineChart>
      <c:catAx>
        <c:axId val="212766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56319"/>
        <c:crosses val="autoZero"/>
        <c:auto val="1"/>
        <c:lblAlgn val="ctr"/>
        <c:lblOffset val="100"/>
        <c:noMultiLvlLbl val="0"/>
      </c:catAx>
      <c:valAx>
        <c:axId val="21276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6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'Leverage Analysis '!$K$4:$O$4</c:f>
              <c:numCache>
                <c:formatCode>General</c:formatCode>
                <c:ptCount val="5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</c:numCache>
            </c:numRef>
          </c:cat>
          <c:val>
            <c:numRef>
              <c:f>'Leverage Analysis '!$K$7:$O$7</c:f>
              <c:numCache>
                <c:formatCode>0.00</c:formatCode>
                <c:ptCount val="5"/>
                <c:pt idx="0">
                  <c:v>0.49266998442235482</c:v>
                </c:pt>
                <c:pt idx="1">
                  <c:v>0.43986956468723049</c:v>
                </c:pt>
                <c:pt idx="2">
                  <c:v>0.57811340861135307</c:v>
                </c:pt>
                <c:pt idx="3">
                  <c:v>0.97767615027437704</c:v>
                </c:pt>
                <c:pt idx="4">
                  <c:v>1.5167878316021699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1-419A-85BA-BCB9DBDD42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09354159"/>
        <c:axId val="2009354575"/>
      </c:lineChart>
      <c:catAx>
        <c:axId val="200935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54575"/>
        <c:crosses val="autoZero"/>
        <c:auto val="1"/>
        <c:lblAlgn val="ctr"/>
        <c:lblOffset val="100"/>
        <c:noMultiLvlLbl val="0"/>
      </c:catAx>
      <c:valAx>
        <c:axId val="20093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5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2061574074074074"/>
          <c:w val="0.88389129483814521"/>
          <c:h val="0.7095913531641877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'Profitability Ratios '!$B$1:$F$1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</c:numCache>
            </c:numRef>
          </c:cat>
          <c:val>
            <c:numRef>
              <c:f>'Profitability Ratios '!$B$2:$F$2</c:f>
              <c:numCache>
                <c:formatCode>0.00</c:formatCode>
                <c:ptCount val="5"/>
                <c:pt idx="0">
                  <c:v>0.14673875256236588</c:v>
                </c:pt>
                <c:pt idx="1">
                  <c:v>0.16369133990586193</c:v>
                </c:pt>
                <c:pt idx="2">
                  <c:v>0.20020195260686161</c:v>
                </c:pt>
                <c:pt idx="3">
                  <c:v>0.23003242582678915</c:v>
                </c:pt>
                <c:pt idx="4">
                  <c:v>0.23172904045541934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B-4625-A538-85BEC0E17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63584"/>
        <c:axId val="144350272"/>
      </c:lineChart>
      <c:catAx>
        <c:axId val="1443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50272"/>
        <c:crosses val="autoZero"/>
        <c:auto val="1"/>
        <c:lblAlgn val="ctr"/>
        <c:lblOffset val="100"/>
        <c:noMultiLvlLbl val="0"/>
      </c:catAx>
      <c:valAx>
        <c:axId val="1443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ROCE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'Profitability Ratios '!$B$1:$F$1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</c:numCache>
            </c:numRef>
          </c:cat>
          <c:val>
            <c:numRef>
              <c:f>'Profitability Ratios '!$B$3:$F$3</c:f>
              <c:numCache>
                <c:formatCode>0.00</c:formatCode>
                <c:ptCount val="5"/>
                <c:pt idx="0">
                  <c:v>0.17245778718612126</c:v>
                </c:pt>
                <c:pt idx="1">
                  <c:v>0.17628561315124425</c:v>
                </c:pt>
                <c:pt idx="2">
                  <c:v>0.24066474415853295</c:v>
                </c:pt>
                <c:pt idx="3">
                  <c:v>0.27507889775498018</c:v>
                </c:pt>
                <c:pt idx="4">
                  <c:v>0.24319898873129658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D-4AD3-AEA4-9B60B44B2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911232"/>
        <c:axId val="253919552"/>
      </c:lineChart>
      <c:catAx>
        <c:axId val="2539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19552"/>
        <c:crosses val="autoZero"/>
        <c:auto val="1"/>
        <c:lblAlgn val="ctr"/>
        <c:lblOffset val="100"/>
        <c:noMultiLvlLbl val="0"/>
      </c:catAx>
      <c:valAx>
        <c:axId val="2539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1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7820610965296008"/>
          <c:w val="0.88389129483814521"/>
          <c:h val="0.7095913531641877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'Profitability Ratios '!$B$1:$F$1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</c:numCache>
            </c:numRef>
          </c:cat>
          <c:val>
            <c:numRef>
              <c:f>'Profitability Ratios '!$B$4:$F$4</c:f>
              <c:numCache>
                <c:formatCode>0.00</c:formatCode>
                <c:ptCount val="5"/>
                <c:pt idx="0">
                  <c:v>6.0018926300202495E-2</c:v>
                </c:pt>
                <c:pt idx="1">
                  <c:v>6.3319762394529425E-2</c:v>
                </c:pt>
                <c:pt idx="2">
                  <c:v>8.0070638615139023E-2</c:v>
                </c:pt>
                <c:pt idx="3">
                  <c:v>9.2289542264261851E-2</c:v>
                </c:pt>
                <c:pt idx="4">
                  <c:v>9.4515019467641723E-2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3-4DC2-ABC2-F5B060A3C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959488"/>
        <c:axId val="253956576"/>
      </c:lineChart>
      <c:catAx>
        <c:axId val="2539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56576"/>
        <c:crosses val="autoZero"/>
        <c:auto val="1"/>
        <c:lblAlgn val="ctr"/>
        <c:lblOffset val="100"/>
        <c:noMultiLvlLbl val="0"/>
      </c:catAx>
      <c:valAx>
        <c:axId val="2539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5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'Profitability Ratios '!$B$1:$F$1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</c:numCache>
            </c:numRef>
          </c:cat>
          <c:val>
            <c:numRef>
              <c:f>'Profitability Ratios '!$B$5:$F$5</c:f>
              <c:numCache>
                <c:formatCode>0.00</c:formatCode>
                <c:ptCount val="5"/>
                <c:pt idx="0">
                  <c:v>0.25334407129561204</c:v>
                </c:pt>
                <c:pt idx="1">
                  <c:v>0.27817362363563081</c:v>
                </c:pt>
                <c:pt idx="2">
                  <c:v>0.2491565037078691</c:v>
                </c:pt>
                <c:pt idx="3">
                  <c:v>0.27890514393581878</c:v>
                </c:pt>
                <c:pt idx="4">
                  <c:v>0.28960364424147389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3-48CE-9D96-F5948F6D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925376"/>
        <c:axId val="253955744"/>
      </c:lineChart>
      <c:catAx>
        <c:axId val="2539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55744"/>
        <c:crosses val="autoZero"/>
        <c:auto val="1"/>
        <c:lblAlgn val="ctr"/>
        <c:lblOffset val="100"/>
        <c:noMultiLvlLbl val="0"/>
      </c:catAx>
      <c:valAx>
        <c:axId val="253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2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Current</a:t>
            </a:r>
            <a:r>
              <a:rPr lang="en-IN" baseline="0"/>
              <a:t> and Quick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Capital Management'!$A$5</c:f>
              <c:strCache>
                <c:ptCount val="1"/>
                <c:pt idx="0">
                  <c:v>Current Ratio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'Working Capital Management'!$B$1:$F$1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</c:numCache>
            </c:numRef>
          </c:cat>
          <c:val>
            <c:numRef>
              <c:f>'Working Capital Management'!$B$5:$F$5</c:f>
              <c:numCache>
                <c:formatCode>0.00</c:formatCode>
                <c:ptCount val="5"/>
                <c:pt idx="0">
                  <c:v>0.75168632684972558</c:v>
                </c:pt>
                <c:pt idx="1">
                  <c:v>0.7168391868558307</c:v>
                </c:pt>
                <c:pt idx="2">
                  <c:v>0.78059123928663332</c:v>
                </c:pt>
                <c:pt idx="3">
                  <c:v>0.68212991136393708</c:v>
                </c:pt>
                <c:pt idx="4">
                  <c:v>0.76703915709134785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8-48FC-AD8E-D5C68064F762}"/>
            </c:ext>
          </c:extLst>
        </c:ser>
        <c:ser>
          <c:idx val="1"/>
          <c:order val="1"/>
          <c:tx>
            <c:strRef>
              <c:f>'Working Capital Management'!$A$6</c:f>
              <c:strCache>
                <c:ptCount val="1"/>
                <c:pt idx="0">
                  <c:v>Acid Test Ratio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'Working Capital Management'!$B$1:$F$1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</c:numCache>
            </c:numRef>
          </c:cat>
          <c:val>
            <c:numRef>
              <c:f>'Working Capital Management'!$B$6:$F$6</c:f>
              <c:numCache>
                <c:formatCode>0.00</c:formatCode>
                <c:ptCount val="5"/>
                <c:pt idx="0">
                  <c:v>0.50049613884036548</c:v>
                </c:pt>
                <c:pt idx="1">
                  <c:v>0.48566584189258949</c:v>
                </c:pt>
                <c:pt idx="2">
                  <c:v>0.48963797232833872</c:v>
                </c:pt>
                <c:pt idx="3">
                  <c:v>0.42696652996428108</c:v>
                </c:pt>
                <c:pt idx="4">
                  <c:v>0.4278869761634187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8-48FC-AD8E-D5C68064F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698319"/>
        <c:axId val="1284709135"/>
      </c:lineChart>
      <c:catAx>
        <c:axId val="128469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09135"/>
        <c:crosses val="autoZero"/>
        <c:auto val="1"/>
        <c:lblAlgn val="ctr"/>
        <c:lblOffset val="100"/>
        <c:noMultiLvlLbl val="0"/>
      </c:catAx>
      <c:valAx>
        <c:axId val="128470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9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Operating And Cash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Capital Management'!$A$7</c:f>
              <c:strCache>
                <c:ptCount val="1"/>
                <c:pt idx="0">
                  <c:v>Operating Cycle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'Working Capital Management'!$B$1:$F$1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</c:numCache>
            </c:numRef>
          </c:cat>
          <c:val>
            <c:numRef>
              <c:f>'Working Capital Management'!$B$7:$F$7</c:f>
              <c:numCache>
                <c:formatCode>0.00</c:formatCode>
                <c:ptCount val="5"/>
                <c:pt idx="0">
                  <c:v>55.360356510960784</c:v>
                </c:pt>
                <c:pt idx="1">
                  <c:v>63.991652789690043</c:v>
                </c:pt>
                <c:pt idx="2">
                  <c:v>52.436071386618451</c:v>
                </c:pt>
                <c:pt idx="3">
                  <c:v>52.525051890863182</c:v>
                </c:pt>
                <c:pt idx="4">
                  <c:v>31.201170370219764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7-4E5B-A5B5-540958C232DE}"/>
            </c:ext>
          </c:extLst>
        </c:ser>
        <c:ser>
          <c:idx val="1"/>
          <c:order val="1"/>
          <c:tx>
            <c:strRef>
              <c:f>'Working Capital Management'!$A$8</c:f>
              <c:strCache>
                <c:ptCount val="1"/>
                <c:pt idx="0">
                  <c:v>Cash Cycle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'Working Capital Management'!$B$1:$F$1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</c:numCache>
            </c:numRef>
          </c:cat>
          <c:val>
            <c:numRef>
              <c:f>'Working Capital Management'!$B$8:$F$8</c:f>
              <c:numCache>
                <c:formatCode>0.00</c:formatCode>
                <c:ptCount val="5"/>
                <c:pt idx="0">
                  <c:v>-43.981540235552529</c:v>
                </c:pt>
                <c:pt idx="1">
                  <c:v>-25.455484656745163</c:v>
                </c:pt>
                <c:pt idx="2">
                  <c:v>-20.200471603844363</c:v>
                </c:pt>
                <c:pt idx="3">
                  <c:v>-20.698800804665282</c:v>
                </c:pt>
                <c:pt idx="4">
                  <c:v>-8.1606117216316463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7-4E5B-A5B5-540958C23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4747823"/>
        <c:axId val="1284742831"/>
      </c:barChart>
      <c:catAx>
        <c:axId val="128474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42831"/>
        <c:crosses val="autoZero"/>
        <c:auto val="1"/>
        <c:lblAlgn val="ctr"/>
        <c:lblOffset val="100"/>
        <c:noMultiLvlLbl val="0"/>
      </c:catAx>
      <c:valAx>
        <c:axId val="12847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4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7491603-E000-4CBF-BC89-24056B3E9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76200</xdr:colOff>
      <xdr:row>6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91E83CA-6022-4FF3-A9DC-DBA3D406E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2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76200</xdr:colOff>
      <xdr:row>26</xdr:row>
      <xdr:rowOff>76200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A755980-9166-4F3C-925F-7A8F6BF0C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19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76200</xdr:colOff>
      <xdr:row>28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AA26F9E-8549-4D96-8C69-1EBBE2DBA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76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76200</xdr:colOff>
      <xdr:row>40</xdr:row>
      <xdr:rowOff>76200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C39755-379C-4FF6-900B-3EB6C65E5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91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76200</xdr:colOff>
      <xdr:row>42</xdr:row>
      <xdr:rowOff>76200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F44D912-3C5F-4F49-A83B-158F5F269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74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76200</xdr:colOff>
      <xdr:row>4</xdr:row>
      <xdr:rowOff>76200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159B3A3-52AB-4FFB-99F3-8892E5793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1820" y="12420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76200</xdr:colOff>
      <xdr:row>6</xdr:row>
      <xdr:rowOff>76200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8FE1A92-9B0C-4726-B3A9-0BA237D9C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1820" y="16078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76200</xdr:colOff>
      <xdr:row>26</xdr:row>
      <xdr:rowOff>76200</xdr:rowOff>
    </xdr:to>
    <xdr:pic>
      <xdr:nvPicPr>
        <xdr:cNvPr id="22" name="Picture 13">
          <a:extLst>
            <a:ext uri="{FF2B5EF4-FFF2-40B4-BE49-F238E27FC236}">
              <a16:creationId xmlns:a16="http://schemas.microsoft.com/office/drawing/2014/main" id="{B7067172-BE08-4F96-8776-75B532416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3420" y="83667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28</xdr:row>
      <xdr:rowOff>0</xdr:rowOff>
    </xdr:from>
    <xdr:to>
      <xdr:col>11</xdr:col>
      <xdr:colOff>76200</xdr:colOff>
      <xdr:row>28</xdr:row>
      <xdr:rowOff>76200</xdr:rowOff>
    </xdr:to>
    <xdr:pic>
      <xdr:nvPicPr>
        <xdr:cNvPr id="23" name="Picture 14">
          <a:extLst>
            <a:ext uri="{FF2B5EF4-FFF2-40B4-BE49-F238E27FC236}">
              <a16:creationId xmlns:a16="http://schemas.microsoft.com/office/drawing/2014/main" id="{1D0AF4B3-AB59-43E2-B808-2627A73CC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3420" y="8823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43</xdr:row>
      <xdr:rowOff>0</xdr:rowOff>
    </xdr:from>
    <xdr:to>
      <xdr:col>11</xdr:col>
      <xdr:colOff>76200</xdr:colOff>
      <xdr:row>43</xdr:row>
      <xdr:rowOff>76200</xdr:rowOff>
    </xdr:to>
    <xdr:pic>
      <xdr:nvPicPr>
        <xdr:cNvPr id="24" name="Picture 15">
          <a:extLst>
            <a:ext uri="{FF2B5EF4-FFF2-40B4-BE49-F238E27FC236}">
              <a16:creationId xmlns:a16="http://schemas.microsoft.com/office/drawing/2014/main" id="{3EA721E8-7A29-4F23-83F7-D94FF6B46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3420" y="13883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45</xdr:row>
      <xdr:rowOff>0</xdr:rowOff>
    </xdr:from>
    <xdr:to>
      <xdr:col>11</xdr:col>
      <xdr:colOff>76200</xdr:colOff>
      <xdr:row>45</xdr:row>
      <xdr:rowOff>76200</xdr:rowOff>
    </xdr:to>
    <xdr:pic>
      <xdr:nvPicPr>
        <xdr:cNvPr id="25" name="Picture 16">
          <a:extLst>
            <a:ext uri="{FF2B5EF4-FFF2-40B4-BE49-F238E27FC236}">
              <a16:creationId xmlns:a16="http://schemas.microsoft.com/office/drawing/2014/main" id="{BC8C002E-D2C8-4951-B405-FB75D91F2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3420" y="143103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7</xdr:row>
      <xdr:rowOff>53340</xdr:rowOff>
    </xdr:from>
    <xdr:to>
      <xdr:col>7</xdr:col>
      <xdr:colOff>281940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D04A0-312C-4A34-8460-B477BBB02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594360</xdr:colOff>
      <xdr:row>8</xdr:row>
      <xdr:rowOff>60960</xdr:rowOff>
    </xdr:from>
    <xdr:to>
      <xdr:col>14</xdr:col>
      <xdr:colOff>121920</xdr:colOff>
      <xdr:row>23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8AC18E-E8B5-4571-88CB-36F1F72D3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556260</xdr:colOff>
      <xdr:row>8</xdr:row>
      <xdr:rowOff>45720</xdr:rowOff>
    </xdr:from>
    <xdr:to>
      <xdr:col>22</xdr:col>
      <xdr:colOff>251460</xdr:colOff>
      <xdr:row>23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881AB3-DB86-4EFA-9183-73295F102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18</xdr:row>
      <xdr:rowOff>22860</xdr:rowOff>
    </xdr:from>
    <xdr:to>
      <xdr:col>13</xdr:col>
      <xdr:colOff>160020</xdr:colOff>
      <xdr:row>33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C0DC4-F29F-4D8A-A7B2-E46F9A6A0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320040</xdr:colOff>
      <xdr:row>5</xdr:row>
      <xdr:rowOff>76200</xdr:rowOff>
    </xdr:from>
    <xdr:to>
      <xdr:col>5</xdr:col>
      <xdr:colOff>350520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60D1B8-067A-44DE-BEA8-807318BCF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99060</xdr:colOff>
      <xdr:row>3</xdr:row>
      <xdr:rowOff>76200</xdr:rowOff>
    </xdr:from>
    <xdr:to>
      <xdr:col>13</xdr:col>
      <xdr:colOff>396240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829675-99C5-41D8-A819-7EDFAE45C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7</xdr:row>
      <xdr:rowOff>76200</xdr:rowOff>
    </xdr:from>
    <xdr:to>
      <xdr:col>20</xdr:col>
      <xdr:colOff>266700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D68FB2-3C22-4EB7-A5B9-46587563D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0</xdr:row>
      <xdr:rowOff>480060</xdr:rowOff>
    </xdr:from>
    <xdr:to>
      <xdr:col>11</xdr:col>
      <xdr:colOff>1958340</xdr:colOff>
      <xdr:row>10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E5132-2EE9-4699-BA26-A900254C4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</xdr:colOff>
      <xdr:row>6</xdr:row>
      <xdr:rowOff>266700</xdr:rowOff>
    </xdr:from>
    <xdr:to>
      <xdr:col>13</xdr:col>
      <xdr:colOff>525780</xdr:colOff>
      <xdr:row>20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72FE4-BF5C-4382-BB13-513BE1E15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1287780</xdr:colOff>
      <xdr:row>10</xdr:row>
      <xdr:rowOff>114300</xdr:rowOff>
    </xdr:from>
    <xdr:to>
      <xdr:col>6</xdr:col>
      <xdr:colOff>274320</xdr:colOff>
      <xdr:row>25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9C3B61-F143-4C20-B3A4-FABD768B3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</xdr:row>
      <xdr:rowOff>7620</xdr:rowOff>
    </xdr:from>
    <xdr:to>
      <xdr:col>10</xdr:col>
      <xdr:colOff>304800</xdr:colOff>
      <xdr:row>16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A77391-CBEE-4787-809C-0127488D0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4</xdr:row>
      <xdr:rowOff>175260</xdr:rowOff>
    </xdr:from>
    <xdr:to>
      <xdr:col>10</xdr:col>
      <xdr:colOff>449580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03E9CE-ED98-4AE3-87F3-15F4371E0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3</xdr:row>
      <xdr:rowOff>114300</xdr:rowOff>
    </xdr:from>
    <xdr:to>
      <xdr:col>18</xdr:col>
      <xdr:colOff>297180</xdr:colOff>
      <xdr:row>18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53A793-80BD-4C6C-BDFB-CDB23DE0A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5</xdr:row>
      <xdr:rowOff>144780</xdr:rowOff>
    </xdr:from>
    <xdr:to>
      <xdr:col>15</xdr:col>
      <xdr:colOff>129540</xdr:colOff>
      <xdr:row>20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9B4AE5-7FB6-49FE-A289-D2BFD78BB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7DFB-83E8-47CC-97F8-89089EB65834}">
  <dimension ref="A1:Z65"/>
  <sheetViews>
    <sheetView tabSelected="1" workbookViewId="0">
      <selection activeCell="H11" sqref="H11"/>
    </sheetView>
  </sheetViews>
  <sheetFormatPr defaultRowHeight="15" x14ac:dyDescent="0.25"/>
  <cols>
    <col min="1" max="1" width="32.28515625" customWidth="1"/>
    <col min="16" max="16" width="34.85546875" customWidth="1"/>
    <col min="22" max="22" width="14.7109375" customWidth="1"/>
  </cols>
  <sheetData>
    <row r="1" spans="1:26" x14ac:dyDescent="0.25">
      <c r="B1" s="72"/>
      <c r="C1" s="72"/>
      <c r="D1" s="72"/>
      <c r="E1" s="72"/>
      <c r="F1" s="72"/>
    </row>
    <row r="2" spans="1:26" ht="40.15" customHeight="1" x14ac:dyDescent="0.3">
      <c r="A2" s="70" t="s">
        <v>39</v>
      </c>
      <c r="B2" s="72"/>
      <c r="C2" s="72"/>
      <c r="D2" s="72"/>
      <c r="E2" s="72"/>
      <c r="F2" s="72"/>
      <c r="P2" s="17" t="s">
        <v>97</v>
      </c>
    </row>
    <row r="3" spans="1:26" ht="41.45" customHeight="1" x14ac:dyDescent="0.25">
      <c r="A3" s="82" t="s">
        <v>40</v>
      </c>
      <c r="B3" s="75"/>
      <c r="C3" s="74"/>
      <c r="D3" s="72"/>
      <c r="E3" s="72"/>
      <c r="F3" s="72"/>
      <c r="P3" s="16" t="s">
        <v>97</v>
      </c>
      <c r="Q3" s="3"/>
    </row>
    <row r="4" spans="1:26" x14ac:dyDescent="0.25">
      <c r="A4" s="71"/>
      <c r="B4" s="76" t="s">
        <v>0</v>
      </c>
      <c r="C4" s="73">
        <v>43891</v>
      </c>
      <c r="D4" s="73">
        <v>43525</v>
      </c>
      <c r="E4" s="73">
        <v>43160</v>
      </c>
      <c r="F4" s="73">
        <v>42795</v>
      </c>
      <c r="G4" s="72"/>
      <c r="H4" s="72"/>
      <c r="I4" s="72"/>
      <c r="J4" s="72"/>
      <c r="K4" s="72"/>
      <c r="L4" s="30">
        <v>42430</v>
      </c>
      <c r="P4" s="4"/>
      <c r="Q4" s="5" t="s">
        <v>0</v>
      </c>
      <c r="R4" s="6">
        <v>43891</v>
      </c>
      <c r="S4" s="6">
        <v>43525</v>
      </c>
      <c r="T4" s="6">
        <v>43160</v>
      </c>
      <c r="U4" s="6">
        <v>42795</v>
      </c>
      <c r="V4" s="46">
        <v>42430</v>
      </c>
      <c r="W4" s="1"/>
      <c r="X4" s="1"/>
      <c r="Y4" s="1"/>
      <c r="Z4" s="1"/>
    </row>
    <row r="5" spans="1:26" x14ac:dyDescent="0.25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spans="1:26" x14ac:dyDescent="0.25">
      <c r="A6" s="77"/>
      <c r="B6" s="78" t="s">
        <v>1</v>
      </c>
      <c r="C6" s="78" t="s">
        <v>1</v>
      </c>
      <c r="D6" s="78" t="s">
        <v>1</v>
      </c>
      <c r="E6" s="78" t="s">
        <v>1</v>
      </c>
      <c r="F6" s="78" t="s">
        <v>1</v>
      </c>
      <c r="G6" s="72"/>
      <c r="H6" s="72"/>
      <c r="I6" s="72"/>
      <c r="J6" s="72"/>
      <c r="K6" s="72"/>
      <c r="P6" s="7"/>
      <c r="Q6" s="8" t="s">
        <v>1</v>
      </c>
      <c r="R6" s="8" t="s">
        <v>1</v>
      </c>
      <c r="S6" s="8" t="s">
        <v>1</v>
      </c>
      <c r="T6" s="8" t="s">
        <v>1</v>
      </c>
      <c r="U6" s="8" t="s">
        <v>1</v>
      </c>
      <c r="V6" s="1"/>
      <c r="W6" s="1"/>
      <c r="X6" s="1"/>
      <c r="Y6" s="1"/>
      <c r="Z6" s="1"/>
    </row>
    <row r="7" spans="1:26" x14ac:dyDescent="0.25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spans="1:26" ht="14.45" customHeight="1" x14ac:dyDescent="0.25">
      <c r="A8" s="93" t="s">
        <v>2</v>
      </c>
      <c r="B8" s="94"/>
      <c r="C8" s="76"/>
      <c r="D8" s="76"/>
      <c r="E8" s="76"/>
      <c r="F8" s="76"/>
      <c r="G8" s="72"/>
      <c r="H8" s="72"/>
      <c r="I8" s="72"/>
      <c r="J8" s="72"/>
      <c r="K8" s="72"/>
      <c r="P8" s="95" t="s">
        <v>41</v>
      </c>
      <c r="Q8" s="96"/>
      <c r="R8" s="5"/>
      <c r="S8" s="5"/>
      <c r="T8" s="5"/>
      <c r="U8" s="5"/>
      <c r="V8" s="1"/>
      <c r="W8" s="1"/>
      <c r="X8" s="1"/>
      <c r="Y8" s="1"/>
      <c r="Z8" s="1"/>
    </row>
    <row r="9" spans="1:26" ht="14.45" customHeight="1" x14ac:dyDescent="0.25">
      <c r="A9" s="79"/>
      <c r="B9" s="80"/>
      <c r="C9" s="76"/>
      <c r="D9" s="76"/>
      <c r="E9" s="76"/>
      <c r="F9" s="76"/>
      <c r="G9" s="72"/>
      <c r="H9" s="72"/>
      <c r="I9" s="72"/>
      <c r="J9" s="72"/>
      <c r="K9" s="72"/>
      <c r="P9" s="9"/>
      <c r="Q9" s="14"/>
      <c r="R9" s="5"/>
      <c r="S9" s="5"/>
      <c r="T9" s="5"/>
      <c r="U9" s="5"/>
      <c r="V9" s="1"/>
      <c r="W9" s="1"/>
      <c r="X9" s="1"/>
      <c r="Y9" s="1"/>
      <c r="Z9" s="1"/>
    </row>
    <row r="10" spans="1:26" ht="38.450000000000003" customHeight="1" x14ac:dyDescent="0.25">
      <c r="A10" s="71" t="s">
        <v>3</v>
      </c>
      <c r="B10" s="81">
        <v>16603.45</v>
      </c>
      <c r="C10" s="81">
        <v>16073.63</v>
      </c>
      <c r="D10" s="81">
        <v>17912.509999999998</v>
      </c>
      <c r="E10" s="81">
        <v>15310</v>
      </c>
      <c r="F10" s="81">
        <v>13063.82</v>
      </c>
      <c r="G10" s="19"/>
      <c r="H10" s="1"/>
      <c r="I10" s="1"/>
      <c r="J10" s="1"/>
      <c r="K10" s="1"/>
      <c r="L10" s="20">
        <v>11953.3</v>
      </c>
      <c r="P10" s="95" t="s">
        <v>42</v>
      </c>
      <c r="Q10" s="96"/>
      <c r="R10" s="5"/>
      <c r="S10" s="5"/>
      <c r="T10" s="5"/>
      <c r="U10" s="5"/>
      <c r="V10" s="1"/>
      <c r="W10" s="1"/>
      <c r="X10" s="1"/>
      <c r="Y10" s="1"/>
      <c r="Z10" s="1"/>
    </row>
    <row r="11" spans="1:26" ht="38.450000000000003" customHeight="1" x14ac:dyDescent="0.25">
      <c r="A11" s="7" t="s">
        <v>4</v>
      </c>
      <c r="B11" s="8">
        <v>0</v>
      </c>
      <c r="C11" s="8">
        <v>0</v>
      </c>
      <c r="D11" s="8">
        <v>0</v>
      </c>
      <c r="E11" s="8">
        <v>343.22</v>
      </c>
      <c r="F11" s="11">
        <v>1054.75</v>
      </c>
      <c r="G11" s="1"/>
      <c r="H11" s="1"/>
      <c r="I11" s="1"/>
      <c r="J11" s="1"/>
      <c r="K11" s="1"/>
      <c r="L11" s="21">
        <v>986.26</v>
      </c>
      <c r="P11" s="7" t="s">
        <v>43</v>
      </c>
      <c r="Q11" s="8">
        <v>47.51</v>
      </c>
      <c r="R11" s="8">
        <v>47.51</v>
      </c>
      <c r="S11" s="8">
        <v>47.51</v>
      </c>
      <c r="T11" s="8">
        <v>47.51</v>
      </c>
      <c r="U11" s="8">
        <v>47.51</v>
      </c>
      <c r="V11" s="1">
        <v>47.51</v>
      </c>
      <c r="W11" s="1"/>
      <c r="X11" s="1"/>
      <c r="Y11" s="1"/>
      <c r="Z11" s="1"/>
    </row>
    <row r="12" spans="1:26" ht="38.450000000000003" customHeight="1" x14ac:dyDescent="0.25">
      <c r="A12" s="4" t="s">
        <v>5</v>
      </c>
      <c r="B12" s="10">
        <v>16603.45</v>
      </c>
      <c r="C12" s="10">
        <v>16073.63</v>
      </c>
      <c r="D12" s="10">
        <v>17912.509999999998</v>
      </c>
      <c r="E12" s="10">
        <v>14966.78</v>
      </c>
      <c r="F12" s="10">
        <v>12009.07</v>
      </c>
      <c r="G12" s="1"/>
      <c r="H12" s="1"/>
      <c r="I12" s="1"/>
      <c r="J12" s="1"/>
      <c r="K12" s="1"/>
      <c r="L12" s="22">
        <v>10967.04</v>
      </c>
      <c r="P12" s="2" t="s">
        <v>44</v>
      </c>
      <c r="Q12" s="13">
        <v>47.51</v>
      </c>
      <c r="R12" s="13">
        <v>47.51</v>
      </c>
      <c r="S12" s="13">
        <v>47.51</v>
      </c>
      <c r="T12" s="13">
        <v>47.51</v>
      </c>
      <c r="U12" s="13">
        <v>47.51</v>
      </c>
      <c r="V12" s="1">
        <v>47.51</v>
      </c>
      <c r="W12" s="1"/>
      <c r="X12" s="1"/>
      <c r="Y12" s="1"/>
      <c r="Z12" s="1"/>
    </row>
    <row r="13" spans="1:26" ht="28.9" customHeight="1" x14ac:dyDescent="0.25">
      <c r="A13" s="7" t="s">
        <v>6</v>
      </c>
      <c r="B13" s="8">
        <v>147.09</v>
      </c>
      <c r="C13" s="8">
        <v>349.71</v>
      </c>
      <c r="D13" s="8">
        <v>297.41000000000003</v>
      </c>
      <c r="E13" s="8">
        <v>162.88</v>
      </c>
      <c r="F13" s="8">
        <v>126.24</v>
      </c>
      <c r="G13" s="1"/>
      <c r="H13" s="1"/>
      <c r="I13" s="1"/>
      <c r="J13" s="1"/>
      <c r="K13" s="1"/>
      <c r="L13" s="21">
        <v>137.62</v>
      </c>
      <c r="P13" s="7" t="s">
        <v>45</v>
      </c>
      <c r="Q13" s="11">
        <v>4123.4399999999996</v>
      </c>
      <c r="R13" s="11">
        <v>3570.58</v>
      </c>
      <c r="S13" s="11">
        <v>3299.81</v>
      </c>
      <c r="T13" s="11">
        <v>2832.91</v>
      </c>
      <c r="U13" s="11">
        <v>2360.8200000000002</v>
      </c>
      <c r="V13" s="1"/>
      <c r="W13" s="1"/>
      <c r="X13" s="1"/>
      <c r="Y13" s="1"/>
      <c r="Z13" s="1"/>
    </row>
    <row r="14" spans="1:26" ht="28.9" customHeight="1" x14ac:dyDescent="0.25">
      <c r="A14" s="4" t="s">
        <v>7</v>
      </c>
      <c r="B14" s="10">
        <v>16750.54</v>
      </c>
      <c r="C14" s="10">
        <v>16423.34</v>
      </c>
      <c r="D14" s="10">
        <v>18209.919999999998</v>
      </c>
      <c r="E14" s="10">
        <v>15129.66</v>
      </c>
      <c r="F14" s="10">
        <v>12135.31</v>
      </c>
      <c r="G14" s="1"/>
      <c r="H14" s="1"/>
      <c r="I14" s="1"/>
      <c r="J14" s="1"/>
      <c r="K14" s="1"/>
      <c r="L14" s="22">
        <v>11104.66</v>
      </c>
      <c r="P14" s="2" t="s">
        <v>46</v>
      </c>
      <c r="Q14" s="12">
        <v>4123.4399999999996</v>
      </c>
      <c r="R14" s="12">
        <v>3570.58</v>
      </c>
      <c r="S14" s="12">
        <v>3299.81</v>
      </c>
      <c r="T14" s="12">
        <v>2832.91</v>
      </c>
      <c r="U14" s="12">
        <v>2360.8200000000002</v>
      </c>
      <c r="V14" s="1"/>
      <c r="W14" s="1"/>
      <c r="X14" s="1"/>
      <c r="Y14" s="1"/>
      <c r="Z14" s="1"/>
    </row>
    <row r="15" spans="1:26" ht="19.149999999999999" customHeight="1" x14ac:dyDescent="0.25">
      <c r="A15" s="7" t="s">
        <v>8</v>
      </c>
      <c r="B15" s="8">
        <v>32.97</v>
      </c>
      <c r="C15" s="8">
        <v>32.1</v>
      </c>
      <c r="D15" s="8">
        <v>7.54</v>
      </c>
      <c r="E15" s="8">
        <v>144.78</v>
      </c>
      <c r="F15" s="8">
        <v>173.37</v>
      </c>
      <c r="G15" s="1"/>
      <c r="H15" s="1"/>
      <c r="I15" s="1"/>
      <c r="J15" s="1"/>
      <c r="K15" s="1"/>
      <c r="L15" s="21">
        <v>103.85</v>
      </c>
      <c r="P15" s="2" t="s">
        <v>47</v>
      </c>
      <c r="Q15" s="12">
        <v>4170.95</v>
      </c>
      <c r="R15" s="12">
        <v>3618.09</v>
      </c>
      <c r="S15" s="12">
        <v>3347.32</v>
      </c>
      <c r="T15" s="12">
        <v>2880.42</v>
      </c>
      <c r="U15" s="12">
        <v>2408.33</v>
      </c>
      <c r="V15" s="1"/>
      <c r="W15" s="1"/>
      <c r="X15" s="1"/>
      <c r="Y15" s="1"/>
      <c r="Z15" s="1"/>
    </row>
    <row r="16" spans="1:26" ht="19.149999999999999" customHeight="1" x14ac:dyDescent="0.25">
      <c r="A16" s="2" t="s">
        <v>9</v>
      </c>
      <c r="B16" s="12">
        <v>16783.509999999998</v>
      </c>
      <c r="C16" s="12">
        <v>16455.439999999999</v>
      </c>
      <c r="D16" s="12">
        <v>18217.46</v>
      </c>
      <c r="E16" s="12">
        <v>15274.44</v>
      </c>
      <c r="F16" s="12">
        <v>12308.68</v>
      </c>
      <c r="G16" s="1"/>
      <c r="H16" s="1"/>
      <c r="I16" s="1"/>
      <c r="J16" s="1"/>
      <c r="K16" s="1"/>
      <c r="L16" s="23">
        <v>11208.51</v>
      </c>
      <c r="P16" s="95" t="s">
        <v>48</v>
      </c>
      <c r="Q16" s="96"/>
      <c r="R16" s="5"/>
      <c r="S16" s="5"/>
      <c r="T16" s="5"/>
      <c r="U16" s="5"/>
      <c r="V16" s="1"/>
      <c r="W16" s="1"/>
      <c r="X16" s="1"/>
      <c r="Y16" s="1"/>
      <c r="Z16" s="1"/>
    </row>
    <row r="17" spans="1:26" ht="19.149999999999999" customHeight="1" x14ac:dyDescent="0.25">
      <c r="A17" s="95" t="s">
        <v>10</v>
      </c>
      <c r="B17" s="96"/>
      <c r="C17" s="5"/>
      <c r="D17" s="5"/>
      <c r="E17" s="5"/>
      <c r="F17" s="5"/>
      <c r="G17" s="1"/>
      <c r="H17" s="1"/>
      <c r="I17" s="1"/>
      <c r="J17" s="1"/>
      <c r="K17" s="1"/>
      <c r="L17" s="24"/>
      <c r="P17" s="7" t="s">
        <v>49</v>
      </c>
      <c r="Q17" s="11">
        <v>1035.58</v>
      </c>
      <c r="R17" s="8">
        <v>904.63</v>
      </c>
      <c r="S17" s="8">
        <v>709.12</v>
      </c>
      <c r="T17" s="8">
        <v>317.62</v>
      </c>
      <c r="U17" s="8">
        <v>468.76</v>
      </c>
      <c r="V17" s="1"/>
      <c r="W17" s="1"/>
      <c r="X17" s="1"/>
      <c r="Y17" s="1"/>
      <c r="Z17" s="1"/>
    </row>
    <row r="18" spans="1:26" ht="28.9" customHeight="1" x14ac:dyDescent="0.25">
      <c r="A18" s="7" t="s">
        <v>11</v>
      </c>
      <c r="B18" s="11">
        <v>12506.89</v>
      </c>
      <c r="C18" s="11">
        <v>11854.8</v>
      </c>
      <c r="D18" s="11">
        <v>13672.8</v>
      </c>
      <c r="E18" s="11">
        <v>10909.92</v>
      </c>
      <c r="F18" s="11">
        <v>8620.8799999999992</v>
      </c>
      <c r="G18" s="1"/>
      <c r="H18" s="1"/>
      <c r="I18" s="1"/>
      <c r="J18" s="1"/>
      <c r="K18" s="1"/>
      <c r="L18" s="25">
        <v>7657.23</v>
      </c>
      <c r="P18" s="7" t="s">
        <v>50</v>
      </c>
      <c r="Q18" s="8">
        <v>195.45</v>
      </c>
      <c r="R18" s="8">
        <v>158.05000000000001</v>
      </c>
      <c r="S18" s="8">
        <v>212.63</v>
      </c>
      <c r="T18" s="8">
        <v>148.16999999999999</v>
      </c>
      <c r="U18" s="8">
        <v>125.7</v>
      </c>
      <c r="V18" s="1"/>
      <c r="W18" s="1"/>
      <c r="X18" s="1"/>
      <c r="Y18" s="1"/>
      <c r="Z18" s="1"/>
    </row>
    <row r="19" spans="1:26" ht="28.9" customHeight="1" x14ac:dyDescent="0.25">
      <c r="A19" s="7" t="s">
        <v>12</v>
      </c>
      <c r="B19" s="8">
        <v>224.21</v>
      </c>
      <c r="C19" s="8">
        <v>259.2</v>
      </c>
      <c r="D19" s="8">
        <v>244.84</v>
      </c>
      <c r="E19" s="8">
        <v>254.41</v>
      </c>
      <c r="F19" s="8">
        <v>291.22000000000003</v>
      </c>
      <c r="G19" s="1"/>
      <c r="H19" s="1"/>
      <c r="I19" s="1"/>
      <c r="J19" s="1"/>
      <c r="K19" s="1"/>
      <c r="L19" s="21">
        <v>251.41</v>
      </c>
      <c r="P19" s="7" t="s">
        <v>51</v>
      </c>
      <c r="Q19" s="8">
        <v>93.76</v>
      </c>
      <c r="R19" s="8">
        <v>85.79</v>
      </c>
      <c r="S19" s="8">
        <v>0</v>
      </c>
      <c r="T19" s="8">
        <v>0</v>
      </c>
      <c r="U19" s="8">
        <v>0</v>
      </c>
      <c r="V19" s="1"/>
      <c r="W19" s="1"/>
      <c r="X19" s="1"/>
      <c r="Y19" s="1"/>
      <c r="Z19" s="1"/>
    </row>
    <row r="20" spans="1:26" ht="48" customHeight="1" x14ac:dyDescent="0.25">
      <c r="A20" s="7" t="s">
        <v>13</v>
      </c>
      <c r="B20" s="8">
        <v>-7.25</v>
      </c>
      <c r="C20" s="8">
        <v>21.93</v>
      </c>
      <c r="D20" s="8">
        <v>-75.37</v>
      </c>
      <c r="E20" s="8">
        <v>-31.34</v>
      </c>
      <c r="F20" s="8">
        <v>-58.73</v>
      </c>
      <c r="G20" s="1"/>
      <c r="H20" s="1"/>
      <c r="I20" s="1"/>
      <c r="J20" s="1"/>
      <c r="K20" s="1"/>
      <c r="L20" s="21">
        <v>70.53</v>
      </c>
      <c r="P20" s="7" t="s">
        <v>52</v>
      </c>
      <c r="Q20" s="8">
        <v>116.3</v>
      </c>
      <c r="R20" s="8">
        <v>92.6</v>
      </c>
      <c r="S20" s="8">
        <v>58.61</v>
      </c>
      <c r="T20" s="8">
        <v>53.76</v>
      </c>
      <c r="U20" s="8">
        <v>50.8</v>
      </c>
      <c r="V20" s="1"/>
      <c r="W20" s="1"/>
      <c r="X20" s="1"/>
      <c r="Y20" s="1"/>
      <c r="Z20" s="1"/>
    </row>
    <row r="21" spans="1:26" ht="28.9" customHeight="1" x14ac:dyDescent="0.25">
      <c r="A21" s="7" t="s">
        <v>14</v>
      </c>
      <c r="B21" s="8">
        <v>948.47</v>
      </c>
      <c r="C21" s="8">
        <v>938.41</v>
      </c>
      <c r="D21" s="8">
        <v>922.63</v>
      </c>
      <c r="E21" s="8">
        <v>868.01</v>
      </c>
      <c r="F21" s="8">
        <v>745.64</v>
      </c>
      <c r="G21" s="1"/>
      <c r="H21" s="1"/>
      <c r="I21" s="1"/>
      <c r="J21" s="1"/>
      <c r="K21" s="1"/>
      <c r="L21" s="21">
        <v>652.39</v>
      </c>
      <c r="P21" s="2" t="s">
        <v>53</v>
      </c>
      <c r="Q21" s="12">
        <v>1441.09</v>
      </c>
      <c r="R21" s="12">
        <v>1241.07</v>
      </c>
      <c r="S21" s="13">
        <v>980.36</v>
      </c>
      <c r="T21" s="13">
        <v>519.54999999999995</v>
      </c>
      <c r="U21" s="13">
        <v>645.26</v>
      </c>
      <c r="V21" s="1"/>
      <c r="W21" s="1"/>
      <c r="X21" s="1"/>
      <c r="Y21" s="1"/>
      <c r="Z21" s="1"/>
    </row>
    <row r="22" spans="1:26" ht="19.149999999999999" customHeight="1" x14ac:dyDescent="0.25">
      <c r="A22" s="7" t="s">
        <v>15</v>
      </c>
      <c r="B22" s="8">
        <v>141.6</v>
      </c>
      <c r="C22" s="8">
        <v>102.19</v>
      </c>
      <c r="D22" s="8">
        <v>80.56</v>
      </c>
      <c r="E22" s="8">
        <v>56.62</v>
      </c>
      <c r="F22" s="8">
        <v>43.95</v>
      </c>
      <c r="G22" s="1"/>
      <c r="H22" s="1"/>
      <c r="I22" s="1"/>
      <c r="J22" s="1"/>
      <c r="K22" s="1"/>
      <c r="L22" s="21">
        <v>48.73</v>
      </c>
      <c r="P22" s="95" t="s">
        <v>54</v>
      </c>
      <c r="Q22" s="96"/>
      <c r="R22" s="5"/>
      <c r="S22" s="5"/>
      <c r="T22" s="5"/>
      <c r="U22" s="5"/>
      <c r="V22" s="1"/>
      <c r="W22" s="1"/>
      <c r="X22" s="1"/>
      <c r="Y22" s="1"/>
      <c r="Z22" s="1"/>
    </row>
    <row r="23" spans="1:26" ht="38.450000000000003" customHeight="1" x14ac:dyDescent="0.25">
      <c r="A23" s="7" t="s">
        <v>16</v>
      </c>
      <c r="B23" s="8">
        <v>493.68</v>
      </c>
      <c r="C23" s="8">
        <v>489.03</v>
      </c>
      <c r="D23" s="8">
        <v>399.27</v>
      </c>
      <c r="E23" s="8">
        <v>338.73</v>
      </c>
      <c r="F23" s="8">
        <v>287.81</v>
      </c>
      <c r="G23" s="1"/>
      <c r="H23" s="1"/>
      <c r="I23" s="1"/>
      <c r="J23" s="1"/>
      <c r="K23" s="1"/>
      <c r="L23" s="21">
        <v>236.05</v>
      </c>
      <c r="P23" s="7" t="s">
        <v>55</v>
      </c>
      <c r="Q23" s="8">
        <v>0</v>
      </c>
      <c r="R23" s="11">
        <v>1070</v>
      </c>
      <c r="S23" s="8">
        <v>668.82</v>
      </c>
      <c r="T23" s="8">
        <v>719.35</v>
      </c>
      <c r="U23" s="8">
        <v>616.38</v>
      </c>
      <c r="V23" s="1"/>
      <c r="W23" s="1"/>
      <c r="X23" s="1"/>
      <c r="Y23" s="1"/>
      <c r="Z23" s="1"/>
    </row>
    <row r="24" spans="1:26" ht="19.149999999999999" customHeight="1" x14ac:dyDescent="0.25">
      <c r="A24" s="7" t="s">
        <v>17</v>
      </c>
      <c r="B24" s="11">
        <v>1649.67</v>
      </c>
      <c r="C24" s="11">
        <v>2003.14</v>
      </c>
      <c r="D24" s="11">
        <v>2011.77</v>
      </c>
      <c r="E24" s="11">
        <v>1999.45</v>
      </c>
      <c r="F24" s="11">
        <v>1679.23</v>
      </c>
      <c r="G24" s="1"/>
      <c r="H24" s="1"/>
      <c r="I24" s="1"/>
      <c r="J24" s="1"/>
      <c r="K24" s="1"/>
      <c r="L24" s="25">
        <v>1663.23</v>
      </c>
      <c r="P24" s="7" t="s">
        <v>56</v>
      </c>
      <c r="Q24" s="11">
        <v>3921.6</v>
      </c>
      <c r="R24" s="11">
        <v>2886.39</v>
      </c>
      <c r="S24" s="11">
        <v>2923.9</v>
      </c>
      <c r="T24" s="11">
        <v>2517.9899999999998</v>
      </c>
      <c r="U24" s="11">
        <v>1859.36</v>
      </c>
      <c r="V24" s="1"/>
      <c r="W24" s="1"/>
      <c r="X24" s="1"/>
      <c r="Y24" s="1"/>
      <c r="Z24" s="1"/>
    </row>
    <row r="25" spans="1:26" ht="19.149999999999999" customHeight="1" x14ac:dyDescent="0.25">
      <c r="A25" s="2" t="s">
        <v>18</v>
      </c>
      <c r="B25" s="12">
        <v>15957.27</v>
      </c>
      <c r="C25" s="12">
        <v>15668.7</v>
      </c>
      <c r="D25" s="12">
        <v>17256.5</v>
      </c>
      <c r="E25" s="12">
        <v>14395.8</v>
      </c>
      <c r="F25" s="12">
        <v>11610</v>
      </c>
      <c r="G25" s="1"/>
      <c r="H25" s="1"/>
      <c r="I25" s="1"/>
      <c r="J25" s="1"/>
      <c r="K25" s="1"/>
      <c r="L25" s="23">
        <v>10579.57</v>
      </c>
      <c r="P25" s="7" t="s">
        <v>57</v>
      </c>
      <c r="Q25" s="8">
        <v>587.57000000000005</v>
      </c>
      <c r="R25" s="8">
        <v>454.12</v>
      </c>
      <c r="S25" s="8">
        <v>389.31</v>
      </c>
      <c r="T25" s="8">
        <v>480.14</v>
      </c>
      <c r="U25" s="8">
        <v>312.47000000000003</v>
      </c>
      <c r="V25" s="1"/>
      <c r="W25" s="1"/>
      <c r="X25" s="1"/>
      <c r="Y25" s="1"/>
      <c r="Z25" s="1"/>
    </row>
    <row r="26" spans="1:26" ht="15.75" x14ac:dyDescent="0.25">
      <c r="A26" s="18"/>
      <c r="B26" s="6"/>
      <c r="C26" s="6"/>
      <c r="D26" s="6"/>
      <c r="E26" s="6"/>
      <c r="F26" s="6"/>
      <c r="G26" s="1"/>
      <c r="H26" s="1"/>
      <c r="I26" s="1"/>
      <c r="J26" s="1"/>
      <c r="K26" s="1"/>
      <c r="L26" s="26"/>
      <c r="P26" s="7" t="s">
        <v>58</v>
      </c>
      <c r="Q26" s="8">
        <v>76.239999999999995</v>
      </c>
      <c r="R26" s="8">
        <v>83.65</v>
      </c>
      <c r="S26" s="8">
        <v>59.65</v>
      </c>
      <c r="T26" s="8">
        <v>62.02</v>
      </c>
      <c r="U26" s="8">
        <v>62.87</v>
      </c>
      <c r="V26" s="1"/>
      <c r="W26" s="1"/>
      <c r="X26" s="1"/>
      <c r="Y26" s="1"/>
      <c r="Z26" s="1"/>
    </row>
    <row r="27" spans="1:26" ht="20.25" x14ac:dyDescent="0.25">
      <c r="A27" s="97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27"/>
      <c r="P27" s="2" t="s">
        <v>59</v>
      </c>
      <c r="Q27" s="12">
        <v>4585.41</v>
      </c>
      <c r="R27" s="12">
        <v>4494.16</v>
      </c>
      <c r="S27" s="12">
        <v>4041.68</v>
      </c>
      <c r="T27" s="12">
        <v>3779.5</v>
      </c>
      <c r="U27" s="12">
        <v>2851.08</v>
      </c>
      <c r="V27" s="48">
        <v>2315.88</v>
      </c>
      <c r="W27" s="1"/>
      <c r="X27" s="1"/>
      <c r="Y27" s="1"/>
      <c r="Z27" s="1"/>
    </row>
    <row r="28" spans="1:26" ht="15.75" x14ac:dyDescent="0.25">
      <c r="A28" s="18" t="s">
        <v>101</v>
      </c>
      <c r="B28" s="8">
        <f>SUM(B32,B22)</f>
        <v>967.84</v>
      </c>
      <c r="C28" s="8">
        <f>SUM(C32,C22)</f>
        <v>856.59999999999991</v>
      </c>
      <c r="D28" s="8">
        <f>SUM(D32,D22)</f>
        <v>1041.52</v>
      </c>
      <c r="E28" s="8">
        <f>SUM(E32,E22)</f>
        <v>935.26</v>
      </c>
      <c r="F28" s="8">
        <f>SUM(F32,F22)</f>
        <v>742.63</v>
      </c>
      <c r="G28" s="1"/>
      <c r="H28" s="1"/>
      <c r="I28" s="1"/>
      <c r="J28" s="1"/>
      <c r="K28" s="1"/>
      <c r="L28" s="21">
        <f>SUM(L22,L32)</f>
        <v>677.67000000000007</v>
      </c>
      <c r="P28" s="2" t="s">
        <v>60</v>
      </c>
      <c r="Q28" s="12">
        <v>10197.450000000001</v>
      </c>
      <c r="R28" s="12">
        <v>9353.32</v>
      </c>
      <c r="S28" s="12">
        <v>8369.36</v>
      </c>
      <c r="T28" s="12">
        <v>7179.47</v>
      </c>
      <c r="U28" s="12">
        <v>5904.67</v>
      </c>
      <c r="V28" s="1"/>
      <c r="W28" s="1"/>
      <c r="X28" s="1"/>
      <c r="Y28" s="1"/>
      <c r="Z28" s="1"/>
    </row>
    <row r="29" spans="1:26" x14ac:dyDescent="0.25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27"/>
      <c r="P29" s="95" t="s">
        <v>61</v>
      </c>
      <c r="Q29" s="96"/>
      <c r="R29" s="5"/>
      <c r="S29" s="5"/>
      <c r="T29" s="5"/>
      <c r="U29" s="5"/>
      <c r="V29" s="1"/>
      <c r="W29" s="1"/>
      <c r="X29" s="1"/>
      <c r="Y29" s="1"/>
      <c r="Z29" s="1"/>
    </row>
    <row r="30" spans="1:26" ht="57.6" customHeight="1" x14ac:dyDescent="0.25">
      <c r="A30" s="2" t="s">
        <v>19</v>
      </c>
      <c r="B30" s="13">
        <v>826.24</v>
      </c>
      <c r="C30" s="13">
        <v>786.74</v>
      </c>
      <c r="D30" s="13">
        <v>960.96</v>
      </c>
      <c r="E30" s="13">
        <v>878.64</v>
      </c>
      <c r="F30" s="13">
        <v>698.68</v>
      </c>
      <c r="G30" s="1"/>
      <c r="H30" s="1"/>
      <c r="I30" s="1"/>
      <c r="J30" s="1"/>
      <c r="K30" s="1"/>
      <c r="L30" s="28">
        <v>628.94000000000005</v>
      </c>
      <c r="P30" s="95" t="s">
        <v>62</v>
      </c>
      <c r="Q30" s="96"/>
      <c r="R30" s="5"/>
      <c r="S30" s="5"/>
      <c r="T30" s="5"/>
      <c r="U30" s="5"/>
      <c r="V30" s="1"/>
      <c r="W30" s="1"/>
      <c r="X30" s="1"/>
      <c r="Y30" s="1"/>
      <c r="Z30" s="1"/>
    </row>
    <row r="31" spans="1:26" ht="19.149999999999999" customHeight="1" x14ac:dyDescent="0.25">
      <c r="A31" s="7" t="s">
        <v>20</v>
      </c>
      <c r="B31" s="8">
        <v>0</v>
      </c>
      <c r="C31" s="8">
        <v>-32.33</v>
      </c>
      <c r="D31" s="8">
        <v>0</v>
      </c>
      <c r="E31" s="8">
        <v>0</v>
      </c>
      <c r="F31" s="8">
        <v>0</v>
      </c>
      <c r="G31" s="1"/>
      <c r="H31" s="1"/>
      <c r="I31" s="1"/>
      <c r="J31" s="1"/>
      <c r="K31" s="1"/>
      <c r="L31" s="21">
        <v>0</v>
      </c>
      <c r="P31" s="7" t="s">
        <v>63</v>
      </c>
      <c r="Q31" s="11">
        <v>2745.54</v>
      </c>
      <c r="R31" s="11">
        <v>2723.21</v>
      </c>
      <c r="S31" s="11">
        <v>2526.29</v>
      </c>
      <c r="T31" s="11">
        <v>2315.46</v>
      </c>
      <c r="U31" s="11">
        <v>1930.64</v>
      </c>
      <c r="V31" s="1"/>
      <c r="W31" s="1"/>
      <c r="X31" s="1"/>
      <c r="Y31" s="1"/>
      <c r="Z31" s="1"/>
    </row>
    <row r="32" spans="1:26" ht="19.149999999999999" customHeight="1" x14ac:dyDescent="0.25">
      <c r="A32" s="4" t="s">
        <v>21</v>
      </c>
      <c r="B32" s="5">
        <v>826.24</v>
      </c>
      <c r="C32" s="5">
        <v>754.41</v>
      </c>
      <c r="D32" s="5">
        <v>960.96</v>
      </c>
      <c r="E32" s="5">
        <v>878.64</v>
      </c>
      <c r="F32" s="5">
        <v>698.68</v>
      </c>
      <c r="G32" s="1"/>
      <c r="H32" s="1"/>
      <c r="I32" s="1"/>
      <c r="J32" s="1"/>
      <c r="K32" s="1"/>
      <c r="L32" s="29">
        <v>628.94000000000005</v>
      </c>
      <c r="P32" s="7" t="s">
        <v>64</v>
      </c>
      <c r="Q32" s="8">
        <v>264.81</v>
      </c>
      <c r="R32" s="8">
        <v>176.73</v>
      </c>
      <c r="S32" s="8">
        <v>53.02</v>
      </c>
      <c r="T32" s="8">
        <v>56.41</v>
      </c>
      <c r="U32" s="8">
        <v>53.23</v>
      </c>
      <c r="V32" s="1"/>
      <c r="W32" s="1"/>
      <c r="X32" s="1"/>
      <c r="Y32" s="1"/>
      <c r="Z32" s="1"/>
    </row>
    <row r="33" spans="1:26" ht="19.149999999999999" customHeight="1" x14ac:dyDescent="0.25">
      <c r="A33" s="95" t="s">
        <v>22</v>
      </c>
      <c r="B33" s="96"/>
      <c r="C33" s="5"/>
      <c r="D33" s="5"/>
      <c r="E33" s="5"/>
      <c r="F33" s="5"/>
      <c r="G33" s="1"/>
      <c r="H33" s="1"/>
      <c r="I33" s="1"/>
      <c r="J33" s="1"/>
      <c r="K33" s="1"/>
      <c r="L33" s="24"/>
      <c r="P33" s="7" t="s">
        <v>65</v>
      </c>
      <c r="Q33" s="8">
        <v>112.56</v>
      </c>
      <c r="R33" s="8">
        <v>126.56</v>
      </c>
      <c r="S33" s="8">
        <v>116.64</v>
      </c>
      <c r="T33" s="8">
        <v>91.74</v>
      </c>
      <c r="U33" s="8">
        <v>62.28</v>
      </c>
      <c r="V33" s="1"/>
      <c r="W33" s="1"/>
      <c r="X33" s="1"/>
      <c r="Y33" s="1"/>
      <c r="Z33" s="1"/>
    </row>
    <row r="34" spans="1:26" ht="38.450000000000003" customHeight="1" x14ac:dyDescent="0.25">
      <c r="A34" s="7" t="s">
        <v>23</v>
      </c>
      <c r="B34" s="8">
        <v>203.39</v>
      </c>
      <c r="C34" s="8">
        <v>233.9</v>
      </c>
      <c r="D34" s="8">
        <v>276.76</v>
      </c>
      <c r="E34" s="8">
        <v>197.06</v>
      </c>
      <c r="F34" s="8">
        <v>159.78</v>
      </c>
      <c r="G34" s="1"/>
      <c r="H34" s="1"/>
      <c r="I34" s="1"/>
      <c r="J34" s="1"/>
      <c r="K34" s="1"/>
      <c r="L34" s="21">
        <v>122.11</v>
      </c>
      <c r="P34" s="7" t="s">
        <v>66</v>
      </c>
      <c r="Q34" s="8">
        <v>166.1</v>
      </c>
      <c r="R34" s="8">
        <v>158.87</v>
      </c>
      <c r="S34" s="8">
        <v>140.59</v>
      </c>
      <c r="T34" s="8">
        <v>39.39</v>
      </c>
      <c r="U34" s="8">
        <v>0</v>
      </c>
      <c r="V34" s="1"/>
      <c r="W34" s="1"/>
      <c r="X34" s="1"/>
      <c r="Y34" s="1"/>
      <c r="Z34" s="1"/>
    </row>
    <row r="35" spans="1:26" x14ac:dyDescent="0.25">
      <c r="A35" s="7" t="s">
        <v>24</v>
      </c>
      <c r="B35" s="8">
        <v>10.81</v>
      </c>
      <c r="C35" s="8">
        <v>-71.739999999999995</v>
      </c>
      <c r="D35" s="8">
        <v>14.06</v>
      </c>
      <c r="E35" s="8">
        <v>18.989999999999998</v>
      </c>
      <c r="F35" s="8">
        <v>-19.18</v>
      </c>
      <c r="G35" s="1"/>
      <c r="H35" s="1"/>
      <c r="I35" s="1"/>
      <c r="J35" s="1"/>
      <c r="K35" s="1"/>
      <c r="L35" s="21">
        <v>17.55</v>
      </c>
      <c r="P35" s="2" t="s">
        <v>67</v>
      </c>
      <c r="Q35" s="12">
        <v>3289.01</v>
      </c>
      <c r="R35" s="12">
        <v>3185.37</v>
      </c>
      <c r="S35" s="12">
        <v>2836.54</v>
      </c>
      <c r="T35" s="12">
        <v>2503</v>
      </c>
      <c r="U35" s="12">
        <v>2046.15</v>
      </c>
      <c r="V35" s="1"/>
      <c r="W35" s="1"/>
      <c r="X35" s="1"/>
      <c r="Y35" s="1"/>
      <c r="Z35" s="1"/>
    </row>
    <row r="36" spans="1:26" ht="19.149999999999999" customHeight="1" x14ac:dyDescent="0.25">
      <c r="A36" s="4" t="s">
        <v>25</v>
      </c>
      <c r="B36" s="5">
        <v>214.2</v>
      </c>
      <c r="C36" s="5">
        <v>162.16</v>
      </c>
      <c r="D36" s="5">
        <v>290.82</v>
      </c>
      <c r="E36" s="5">
        <v>216.05</v>
      </c>
      <c r="F36" s="5">
        <v>140.6</v>
      </c>
      <c r="G36" s="1"/>
      <c r="H36" s="1"/>
      <c r="I36" s="1"/>
      <c r="J36" s="1"/>
      <c r="K36" s="1"/>
      <c r="L36" s="21">
        <v>139.66</v>
      </c>
      <c r="P36" s="7" t="s">
        <v>68</v>
      </c>
      <c r="Q36" s="11">
        <v>3314.52</v>
      </c>
      <c r="R36" s="11">
        <v>2605.88</v>
      </c>
      <c r="S36" s="11">
        <v>2300.67</v>
      </c>
      <c r="T36" s="11">
        <v>2035.38</v>
      </c>
      <c r="U36" s="11">
        <v>1587.9</v>
      </c>
      <c r="V36" s="1"/>
      <c r="W36" s="1"/>
      <c r="X36" s="1"/>
      <c r="Y36" s="1"/>
      <c r="Z36" s="1"/>
    </row>
    <row r="37" spans="1:26" ht="48" customHeight="1" x14ac:dyDescent="0.25">
      <c r="A37" s="4" t="s">
        <v>26</v>
      </c>
      <c r="B37" s="5">
        <v>612.04</v>
      </c>
      <c r="C37" s="5">
        <v>592.25</v>
      </c>
      <c r="D37" s="5">
        <v>670.14</v>
      </c>
      <c r="E37" s="5">
        <v>662.59</v>
      </c>
      <c r="F37" s="5">
        <v>558.08000000000004</v>
      </c>
      <c r="G37" s="1"/>
      <c r="H37" s="1"/>
      <c r="I37" s="1"/>
      <c r="J37" s="1"/>
      <c r="K37" s="1"/>
      <c r="L37" s="21"/>
      <c r="P37" s="7" t="s">
        <v>69</v>
      </c>
      <c r="Q37" s="8">
        <v>147.13</v>
      </c>
      <c r="R37" s="8">
        <v>340.48</v>
      </c>
      <c r="S37" s="8">
        <v>77.25</v>
      </c>
      <c r="T37" s="8">
        <v>62.98</v>
      </c>
      <c r="U37" s="8">
        <v>83.73</v>
      </c>
      <c r="V37" s="1"/>
      <c r="W37" s="1"/>
      <c r="X37" s="1"/>
      <c r="Y37" s="1"/>
      <c r="Z37" s="1"/>
    </row>
    <row r="38" spans="1:26" ht="38.450000000000003" customHeight="1" x14ac:dyDescent="0.25">
      <c r="A38" s="4" t="s">
        <v>27</v>
      </c>
      <c r="B38" s="5">
        <v>612.04</v>
      </c>
      <c r="C38" s="5">
        <v>592.25</v>
      </c>
      <c r="D38" s="5">
        <v>670.14</v>
      </c>
      <c r="E38" s="5">
        <v>662.59</v>
      </c>
      <c r="F38" s="5">
        <v>558.08000000000004</v>
      </c>
      <c r="G38" s="1"/>
      <c r="H38" s="1"/>
      <c r="I38" s="1"/>
      <c r="J38" s="1"/>
      <c r="K38" s="1"/>
      <c r="L38" s="29">
        <v>139.66</v>
      </c>
      <c r="P38" s="2" t="s">
        <v>70</v>
      </c>
      <c r="Q38" s="12">
        <v>6750.66</v>
      </c>
      <c r="R38" s="12">
        <v>6131.73</v>
      </c>
      <c r="S38" s="12">
        <v>5214.46</v>
      </c>
      <c r="T38" s="12">
        <v>4601.3599999999997</v>
      </c>
      <c r="U38" s="12">
        <v>3717.78</v>
      </c>
      <c r="V38" s="1"/>
      <c r="W38" s="1"/>
      <c r="X38" s="1"/>
      <c r="Y38" s="1"/>
      <c r="Z38" s="1"/>
    </row>
    <row r="39" spans="1:26" ht="28.9" customHeight="1" x14ac:dyDescent="0.25">
      <c r="A39" s="2" t="s">
        <v>28</v>
      </c>
      <c r="B39" s="13">
        <v>612.04</v>
      </c>
      <c r="C39" s="13">
        <v>592.25</v>
      </c>
      <c r="D39" s="13">
        <v>670.14</v>
      </c>
      <c r="E39" s="13">
        <v>662.59</v>
      </c>
      <c r="F39" s="13">
        <v>558.08000000000004</v>
      </c>
      <c r="G39" s="1"/>
      <c r="H39" s="1"/>
      <c r="I39" s="1"/>
      <c r="J39" s="1"/>
      <c r="K39" s="1"/>
      <c r="L39" s="29">
        <v>489.28</v>
      </c>
      <c r="P39" s="95" t="s">
        <v>71</v>
      </c>
      <c r="Q39" s="96"/>
      <c r="R39" s="5"/>
      <c r="S39" s="5"/>
      <c r="T39" s="5"/>
      <c r="U39" s="5"/>
      <c r="V39" s="1"/>
      <c r="W39" s="1"/>
      <c r="X39" s="1"/>
      <c r="Y39" s="1"/>
      <c r="Z39" s="1"/>
    </row>
    <row r="40" spans="1:26" x14ac:dyDescent="0.25">
      <c r="A40" s="4"/>
      <c r="B40" s="6">
        <v>44256</v>
      </c>
      <c r="C40" s="6">
        <v>43891</v>
      </c>
      <c r="D40" s="6">
        <v>43525</v>
      </c>
      <c r="E40" s="6">
        <v>43160</v>
      </c>
      <c r="F40" s="6">
        <v>42795</v>
      </c>
      <c r="G40" s="1"/>
      <c r="H40" s="1"/>
      <c r="I40" s="1"/>
      <c r="J40" s="1"/>
      <c r="K40" s="1"/>
      <c r="L40" s="26">
        <v>42430</v>
      </c>
      <c r="P40" s="7" t="s">
        <v>72</v>
      </c>
      <c r="Q40" s="11">
        <v>1151.81</v>
      </c>
      <c r="R40" s="11">
        <v>1038.93</v>
      </c>
      <c r="S40" s="11">
        <v>1175.94</v>
      </c>
      <c r="T40" s="8">
        <v>964.39</v>
      </c>
      <c r="U40" s="8">
        <v>966.95</v>
      </c>
      <c r="V40" s="1"/>
      <c r="W40" s="1"/>
      <c r="X40" s="1"/>
      <c r="Y40" s="1"/>
      <c r="Z40" s="1"/>
    </row>
    <row r="41" spans="1:26" ht="19.149999999999999" customHeight="1" x14ac:dyDescent="0.25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29"/>
      <c r="P41" s="7" t="s">
        <v>73</v>
      </c>
      <c r="Q41" s="8">
        <v>869.98</v>
      </c>
      <c r="R41" s="11">
        <v>1281.3599999999999</v>
      </c>
      <c r="S41" s="11">
        <v>1414.14</v>
      </c>
      <c r="T41" s="8">
        <v>968.37</v>
      </c>
      <c r="U41" s="8">
        <v>723.77</v>
      </c>
      <c r="V41" s="1"/>
      <c r="W41" s="1"/>
      <c r="X41" s="1"/>
      <c r="Y41" s="1"/>
      <c r="Z41" s="1"/>
    </row>
    <row r="42" spans="1:26" ht="28.9" customHeight="1" x14ac:dyDescent="0.25">
      <c r="A42" s="7"/>
      <c r="B42" s="8" t="s">
        <v>1</v>
      </c>
      <c r="C42" s="8" t="s">
        <v>1</v>
      </c>
      <c r="D42" s="8" t="s">
        <v>1</v>
      </c>
      <c r="E42" s="8" t="s">
        <v>1</v>
      </c>
      <c r="F42" s="8" t="s">
        <v>1</v>
      </c>
      <c r="G42" s="1"/>
      <c r="H42" s="1"/>
      <c r="I42" s="1"/>
      <c r="J42" s="1"/>
      <c r="K42" s="1"/>
      <c r="L42" s="28"/>
      <c r="P42" s="7" t="s">
        <v>74</v>
      </c>
      <c r="Q42" s="8">
        <v>929.81</v>
      </c>
      <c r="R42" s="8">
        <v>419.17</v>
      </c>
      <c r="S42" s="8">
        <v>43.86</v>
      </c>
      <c r="T42" s="8">
        <v>10.9</v>
      </c>
      <c r="U42" s="8">
        <v>8.51</v>
      </c>
      <c r="V42" s="1"/>
      <c r="W42" s="1"/>
      <c r="X42" s="1"/>
      <c r="Y42" s="1"/>
      <c r="Z42" s="1"/>
    </row>
    <row r="43" spans="1:26" ht="19.149999999999999" customHeight="1" x14ac:dyDescent="0.25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26"/>
      <c r="P43" s="7" t="s">
        <v>75</v>
      </c>
      <c r="Q43" s="8">
        <v>495.19</v>
      </c>
      <c r="R43" s="8">
        <v>482.13</v>
      </c>
      <c r="S43" s="8">
        <v>520.96</v>
      </c>
      <c r="T43" s="8">
        <v>634.45000000000005</v>
      </c>
      <c r="U43" s="8">
        <v>487.66</v>
      </c>
      <c r="V43" s="1"/>
      <c r="W43" s="1"/>
      <c r="X43" s="1"/>
      <c r="Y43" s="1"/>
      <c r="Z43" s="1"/>
    </row>
    <row r="44" spans="1:26" ht="19.149999999999999" customHeight="1" x14ac:dyDescent="0.25">
      <c r="A44" s="95" t="s">
        <v>29</v>
      </c>
      <c r="B44" s="96"/>
      <c r="C44" s="5"/>
      <c r="D44" s="5"/>
      <c r="E44" s="5"/>
      <c r="F44" s="5"/>
      <c r="G44" s="1"/>
      <c r="H44" s="1"/>
      <c r="I44" s="1"/>
      <c r="J44" s="1"/>
      <c r="K44" s="1"/>
      <c r="L44" s="27"/>
      <c r="P44" s="2" t="s">
        <v>76</v>
      </c>
      <c r="Q44" s="12">
        <v>3446.79</v>
      </c>
      <c r="R44" s="12">
        <v>3221.59</v>
      </c>
      <c r="S44" s="12">
        <v>3154.9</v>
      </c>
      <c r="T44" s="12">
        <v>2578.11</v>
      </c>
      <c r="U44" s="12">
        <v>2186.89</v>
      </c>
      <c r="V44" s="47">
        <v>1886.37</v>
      </c>
      <c r="W44" s="1"/>
      <c r="X44" s="1"/>
      <c r="Y44" s="1"/>
      <c r="Z44" s="1"/>
    </row>
    <row r="45" spans="1:26" x14ac:dyDescent="0.25">
      <c r="A45" s="95" t="s">
        <v>30</v>
      </c>
      <c r="B45" s="96"/>
      <c r="C45" s="5"/>
      <c r="D45" s="5"/>
      <c r="E45" s="5"/>
      <c r="F45" s="5"/>
      <c r="G45" s="1"/>
      <c r="H45" s="1"/>
      <c r="I45" s="1"/>
      <c r="J45" s="1"/>
      <c r="K45" s="1"/>
      <c r="L45" s="21"/>
      <c r="P45" s="2" t="s">
        <v>77</v>
      </c>
      <c r="Q45" s="12">
        <v>10197.450000000001</v>
      </c>
      <c r="R45" s="12">
        <v>9353.32</v>
      </c>
      <c r="S45" s="12">
        <v>8369.36</v>
      </c>
      <c r="T45" s="12">
        <v>7179.47</v>
      </c>
      <c r="U45" s="12">
        <v>5904.67</v>
      </c>
      <c r="V45" s="1"/>
      <c r="W45" s="1"/>
      <c r="X45" s="1"/>
      <c r="Y45" s="1"/>
      <c r="Z45" s="1"/>
    </row>
    <row r="46" spans="1:26" ht="19.149999999999999" customHeight="1" x14ac:dyDescent="0.25">
      <c r="A46" s="7" t="s">
        <v>31</v>
      </c>
      <c r="B46" s="8">
        <v>12.88</v>
      </c>
      <c r="C46" s="8">
        <v>12.47</v>
      </c>
      <c r="D46" s="8">
        <v>14.11</v>
      </c>
      <c r="E46" s="8">
        <v>13.95</v>
      </c>
      <c r="F46" s="8">
        <v>11.75</v>
      </c>
      <c r="G46" s="1"/>
      <c r="H46" s="1"/>
      <c r="I46" s="1"/>
      <c r="J46" s="1"/>
      <c r="K46" s="1"/>
      <c r="L46" s="27">
        <v>10.3</v>
      </c>
      <c r="P46" s="95" t="s">
        <v>29</v>
      </c>
      <c r="Q46" s="96"/>
      <c r="R46" s="5"/>
      <c r="S46" s="5"/>
      <c r="T46" s="5"/>
      <c r="U46" s="5"/>
      <c r="V46" s="1"/>
      <c r="W46" s="1"/>
      <c r="X46" s="1"/>
      <c r="Y46" s="1"/>
      <c r="Z46" s="1"/>
    </row>
    <row r="47" spans="1:26" ht="19.149999999999999" customHeight="1" x14ac:dyDescent="0.25">
      <c r="A47" s="7" t="s">
        <v>32</v>
      </c>
      <c r="B47" s="8">
        <v>12.88</v>
      </c>
      <c r="C47" s="8">
        <v>12.47</v>
      </c>
      <c r="D47" s="8">
        <v>14.11</v>
      </c>
      <c r="E47" s="8">
        <v>13.95</v>
      </c>
      <c r="F47" s="8">
        <v>11.75</v>
      </c>
      <c r="G47" s="1"/>
      <c r="H47" s="1"/>
      <c r="I47" s="1"/>
      <c r="J47" s="1"/>
      <c r="K47" s="1"/>
      <c r="L47" s="24">
        <v>494.23</v>
      </c>
      <c r="P47" s="95" t="s">
        <v>78</v>
      </c>
      <c r="Q47" s="96"/>
      <c r="R47" s="5"/>
      <c r="S47" s="5"/>
      <c r="T47" s="5"/>
      <c r="U47" s="5"/>
      <c r="V47" s="1"/>
      <c r="W47" s="1"/>
      <c r="X47" s="1"/>
      <c r="Y47" s="1"/>
      <c r="Z47" s="1"/>
    </row>
    <row r="48" spans="1:26" ht="28.9" customHeight="1" x14ac:dyDescent="0.25">
      <c r="A48" s="95" t="s">
        <v>33</v>
      </c>
      <c r="B48" s="96"/>
      <c r="C48" s="5"/>
      <c r="D48" s="5"/>
      <c r="E48" s="5"/>
      <c r="F48" s="5"/>
      <c r="G48" s="1"/>
      <c r="H48" s="1"/>
      <c r="I48" s="1"/>
      <c r="J48" s="1"/>
      <c r="K48" s="1"/>
      <c r="L48" s="24"/>
      <c r="P48" s="7" t="s">
        <v>79</v>
      </c>
      <c r="Q48" s="8">
        <v>552.54999999999995</v>
      </c>
      <c r="R48" s="8">
        <v>375.27</v>
      </c>
      <c r="S48" s="8">
        <v>568.44000000000005</v>
      </c>
      <c r="T48" s="8">
        <v>500.84</v>
      </c>
      <c r="U48" s="8">
        <v>622.69000000000005</v>
      </c>
      <c r="V48" s="1" t="s">
        <v>126</v>
      </c>
      <c r="W48" s="90">
        <f>Q45-Q27</f>
        <v>5612.0400000000009</v>
      </c>
      <c r="X48" s="1"/>
      <c r="Y48" s="1"/>
      <c r="Z48" s="1"/>
    </row>
    <row r="49" spans="1:26" ht="19.149999999999999" customHeight="1" x14ac:dyDescent="0.25">
      <c r="A49" s="95" t="s">
        <v>34</v>
      </c>
      <c r="B49" s="96"/>
      <c r="C49" s="5"/>
      <c r="D49" s="5"/>
      <c r="E49" s="5"/>
      <c r="F49" s="5"/>
      <c r="G49" s="1"/>
      <c r="H49" s="1"/>
      <c r="I49" s="1"/>
      <c r="J49" s="1"/>
      <c r="K49" s="1"/>
      <c r="L49" s="21"/>
      <c r="P49" s="95" t="s">
        <v>80</v>
      </c>
      <c r="Q49" s="96"/>
      <c r="R49" s="5"/>
      <c r="S49" s="5"/>
      <c r="T49" s="5"/>
      <c r="U49" s="5"/>
      <c r="V49" s="1"/>
      <c r="W49" s="1"/>
      <c r="X49" s="1"/>
      <c r="Y49" s="1"/>
      <c r="Z49" s="1"/>
    </row>
    <row r="50" spans="1:26" ht="19.149999999999999" customHeight="1" x14ac:dyDescent="0.25">
      <c r="A50" s="95" t="s">
        <v>35</v>
      </c>
      <c r="B50" s="96"/>
      <c r="C50" s="5"/>
      <c r="D50" s="5"/>
      <c r="E50" s="5"/>
      <c r="F50" s="5"/>
      <c r="G50" s="1"/>
      <c r="H50" s="1"/>
      <c r="I50" s="1"/>
      <c r="J50" s="1"/>
      <c r="K50" s="1"/>
      <c r="L50" s="21">
        <v>494.23</v>
      </c>
      <c r="P50" s="95" t="s">
        <v>81</v>
      </c>
      <c r="Q50" s="96"/>
      <c r="R50" s="5"/>
      <c r="S50" s="5"/>
      <c r="T50" s="5"/>
      <c r="U50" s="5"/>
      <c r="V50" s="1"/>
      <c r="W50" s="1"/>
      <c r="X50" s="1"/>
      <c r="Y50" s="1"/>
      <c r="Z50" s="1"/>
    </row>
    <row r="51" spans="1:26" ht="19.149999999999999" customHeight="1" x14ac:dyDescent="0.25">
      <c r="A51" s="7" t="s">
        <v>36</v>
      </c>
      <c r="B51" s="8">
        <v>166.28</v>
      </c>
      <c r="C51" s="8">
        <v>166.28</v>
      </c>
      <c r="D51" s="8">
        <v>166.28</v>
      </c>
      <c r="E51" s="8">
        <v>156.78</v>
      </c>
      <c r="F51" s="8">
        <v>118.78</v>
      </c>
      <c r="G51" s="1"/>
      <c r="H51" s="1"/>
      <c r="I51" s="1"/>
      <c r="J51" s="1"/>
      <c r="K51" s="1"/>
      <c r="L51" s="24" t="s">
        <v>33</v>
      </c>
      <c r="P51" s="7" t="s">
        <v>82</v>
      </c>
      <c r="Q51" s="11">
        <v>1186.82</v>
      </c>
      <c r="R51" s="11">
        <v>1723</v>
      </c>
      <c r="S51" s="11">
        <v>2791</v>
      </c>
      <c r="T51" s="11">
        <v>1942.52</v>
      </c>
      <c r="U51" s="8">
        <v>0</v>
      </c>
      <c r="V51" s="1"/>
      <c r="W51" s="1"/>
      <c r="X51" s="1"/>
      <c r="Y51" s="1"/>
      <c r="Z51" s="1"/>
    </row>
    <row r="52" spans="1:26" ht="28.9" customHeight="1" x14ac:dyDescent="0.25">
      <c r="A52" s="7" t="s">
        <v>37</v>
      </c>
      <c r="B52" s="8">
        <v>0</v>
      </c>
      <c r="C52" s="8">
        <v>33.75</v>
      </c>
      <c r="D52" s="8">
        <v>33.700000000000003</v>
      </c>
      <c r="E52" s="8">
        <v>30.85</v>
      </c>
      <c r="F52" s="8">
        <v>22.51</v>
      </c>
      <c r="G52" s="1"/>
      <c r="H52" s="1"/>
      <c r="I52" s="1"/>
      <c r="J52" s="1"/>
      <c r="K52" s="1"/>
      <c r="L52" s="21">
        <v>0</v>
      </c>
      <c r="P52" s="95" t="s">
        <v>83</v>
      </c>
      <c r="Q52" s="96"/>
      <c r="R52" s="5"/>
      <c r="S52" s="5"/>
      <c r="T52" s="5"/>
      <c r="U52" s="5"/>
      <c r="V52" s="1"/>
      <c r="W52" s="1"/>
      <c r="X52" s="1"/>
      <c r="Y52" s="1"/>
      <c r="Z52" s="1"/>
    </row>
    <row r="53" spans="1:26" ht="28.9" customHeight="1" x14ac:dyDescent="0.25">
      <c r="A53" s="7" t="s">
        <v>38</v>
      </c>
      <c r="B53" s="8">
        <v>350</v>
      </c>
      <c r="C53" s="8">
        <v>350</v>
      </c>
      <c r="D53" s="8">
        <v>350</v>
      </c>
      <c r="E53" s="8">
        <v>330</v>
      </c>
      <c r="F53" s="8">
        <v>250</v>
      </c>
      <c r="G53" s="1"/>
      <c r="H53" s="1"/>
      <c r="I53" s="1"/>
      <c r="J53" s="1"/>
      <c r="K53" s="1"/>
      <c r="L53" s="21">
        <v>0</v>
      </c>
      <c r="P53" s="7" t="s">
        <v>84</v>
      </c>
      <c r="Q53" s="8" t="s">
        <v>85</v>
      </c>
      <c r="R53" s="8" t="s">
        <v>85</v>
      </c>
      <c r="S53" s="8" t="s">
        <v>85</v>
      </c>
      <c r="T53" s="8" t="s">
        <v>85</v>
      </c>
      <c r="U53" s="8" t="s">
        <v>85</v>
      </c>
      <c r="V53" s="1"/>
      <c r="W53" s="1"/>
      <c r="X53" s="1"/>
      <c r="Y53" s="1"/>
      <c r="Z53" s="1"/>
    </row>
    <row r="54" spans="1:26" ht="19.149999999999999" customHeight="1" x14ac:dyDescent="0.25">
      <c r="L54" s="24" t="s">
        <v>34</v>
      </c>
      <c r="P54" s="95" t="s">
        <v>86</v>
      </c>
      <c r="Q54" s="96"/>
      <c r="R54" s="5"/>
      <c r="S54" s="5"/>
      <c r="T54" s="5"/>
      <c r="U54" s="5"/>
      <c r="V54" s="1"/>
      <c r="W54" s="1"/>
      <c r="X54" s="1"/>
      <c r="Y54" s="1"/>
      <c r="Z54" s="1"/>
    </row>
    <row r="55" spans="1:26" ht="19.149999999999999" customHeight="1" x14ac:dyDescent="0.25">
      <c r="L55" s="21">
        <v>0</v>
      </c>
      <c r="P55" s="7" t="s">
        <v>87</v>
      </c>
      <c r="Q55" s="11">
        <v>4669.17</v>
      </c>
      <c r="R55" s="11">
        <v>4579</v>
      </c>
      <c r="S55" s="8" t="s">
        <v>85</v>
      </c>
      <c r="T55" s="11">
        <v>2885.81</v>
      </c>
      <c r="U55" s="8" t="s">
        <v>85</v>
      </c>
      <c r="V55" s="1"/>
      <c r="W55" s="1"/>
      <c r="X55" s="1"/>
      <c r="Y55" s="1"/>
      <c r="Z55" s="1"/>
    </row>
    <row r="56" spans="1:26" ht="19.149999999999999" customHeight="1" x14ac:dyDescent="0.25">
      <c r="L56" s="21">
        <v>0</v>
      </c>
      <c r="P56" s="7" t="s">
        <v>88</v>
      </c>
      <c r="Q56" s="8" t="s">
        <v>85</v>
      </c>
      <c r="R56" s="8" t="s">
        <v>85</v>
      </c>
      <c r="S56" s="11">
        <v>4141</v>
      </c>
      <c r="T56" s="8" t="s">
        <v>85</v>
      </c>
      <c r="U56" s="8" t="s">
        <v>85</v>
      </c>
      <c r="V56" s="1"/>
      <c r="W56" s="1"/>
      <c r="X56" s="1"/>
      <c r="Y56" s="1"/>
      <c r="Z56" s="1"/>
    </row>
    <row r="57" spans="1:26" ht="60" x14ac:dyDescent="0.25">
      <c r="L57" s="24" t="s">
        <v>35</v>
      </c>
      <c r="P57" s="95" t="s">
        <v>89</v>
      </c>
      <c r="Q57" s="96"/>
      <c r="R57" s="5"/>
      <c r="S57" s="5"/>
      <c r="T57" s="5"/>
      <c r="U57" s="5"/>
      <c r="V57" s="1"/>
      <c r="W57" s="1"/>
      <c r="X57" s="1"/>
      <c r="Y57" s="1"/>
      <c r="Z57" s="1"/>
    </row>
    <row r="58" spans="1:26" ht="28.9" customHeight="1" x14ac:dyDescent="0.25">
      <c r="L58" s="21">
        <v>173.41</v>
      </c>
      <c r="P58" s="7" t="s">
        <v>90</v>
      </c>
      <c r="Q58" s="8">
        <v>23.75</v>
      </c>
      <c r="R58" s="8">
        <v>23.75</v>
      </c>
      <c r="S58" s="8">
        <v>23.75</v>
      </c>
      <c r="T58" s="8">
        <v>23.75</v>
      </c>
      <c r="U58" s="8">
        <v>23.75</v>
      </c>
      <c r="V58" s="1"/>
      <c r="W58" s="1"/>
      <c r="X58" s="1"/>
      <c r="Y58" s="1"/>
      <c r="Z58" s="1"/>
    </row>
    <row r="59" spans="1:26" ht="19.149999999999999" customHeight="1" x14ac:dyDescent="0.25">
      <c r="L59" s="21">
        <v>33.07</v>
      </c>
      <c r="P59" s="95" t="s">
        <v>91</v>
      </c>
      <c r="Q59" s="96"/>
      <c r="R59" s="5"/>
      <c r="S59" s="5"/>
      <c r="T59" s="5"/>
      <c r="U59" s="5"/>
      <c r="V59" s="1"/>
      <c r="W59" s="1"/>
      <c r="X59" s="1"/>
      <c r="Y59" s="1"/>
      <c r="Z59" s="1"/>
    </row>
    <row r="60" spans="1:26" x14ac:dyDescent="0.25">
      <c r="P60" s="7" t="s">
        <v>92</v>
      </c>
      <c r="Q60" s="8">
        <v>80.95</v>
      </c>
      <c r="R60" s="8">
        <v>33.229999999999997</v>
      </c>
      <c r="S60" s="8">
        <v>72.27</v>
      </c>
      <c r="T60" s="8">
        <v>82.51</v>
      </c>
      <c r="U60" s="8">
        <v>71.53</v>
      </c>
      <c r="V60" s="1"/>
      <c r="W60" s="1"/>
      <c r="X60" s="1"/>
      <c r="Y60" s="1"/>
      <c r="Z60" s="1"/>
    </row>
    <row r="61" spans="1:26" x14ac:dyDescent="0.25">
      <c r="P61" s="7" t="s">
        <v>93</v>
      </c>
      <c r="Q61" s="11">
        <v>3233.57</v>
      </c>
      <c r="R61" s="11">
        <v>2572.65</v>
      </c>
      <c r="S61" s="11">
        <v>2228.4</v>
      </c>
      <c r="T61" s="11">
        <v>1952.87</v>
      </c>
      <c r="U61" s="11">
        <v>1516.37</v>
      </c>
      <c r="V61" s="1"/>
      <c r="W61" s="1"/>
      <c r="X61" s="1"/>
      <c r="Y61" s="1"/>
      <c r="Z61" s="1"/>
    </row>
    <row r="62" spans="1:26" x14ac:dyDescent="0.25">
      <c r="P62" s="95" t="s">
        <v>94</v>
      </c>
      <c r="Q62" s="96"/>
      <c r="R62" s="5"/>
      <c r="S62" s="5"/>
      <c r="T62" s="5"/>
      <c r="U62" s="5"/>
      <c r="V62" s="1"/>
      <c r="W62" s="1"/>
      <c r="X62" s="1"/>
      <c r="Y62" s="1"/>
      <c r="Z62" s="1"/>
    </row>
    <row r="63" spans="1:26" x14ac:dyDescent="0.25">
      <c r="P63" s="7" t="s">
        <v>95</v>
      </c>
      <c r="Q63" s="8" t="s">
        <v>85</v>
      </c>
      <c r="R63" s="8" t="s">
        <v>85</v>
      </c>
      <c r="S63" s="8" t="s">
        <v>85</v>
      </c>
      <c r="T63" s="8" t="s">
        <v>85</v>
      </c>
      <c r="U63" s="8" t="s">
        <v>85</v>
      </c>
      <c r="V63" s="1"/>
      <c r="W63" s="1"/>
      <c r="X63" s="1"/>
      <c r="Y63" s="1"/>
      <c r="Z63" s="1"/>
    </row>
    <row r="64" spans="1:26" x14ac:dyDescent="0.25">
      <c r="P64" s="7" t="s">
        <v>96</v>
      </c>
      <c r="Q64" s="8" t="s">
        <v>85</v>
      </c>
      <c r="R64" s="8" t="s">
        <v>85</v>
      </c>
      <c r="S64" s="8" t="s">
        <v>85</v>
      </c>
      <c r="T64" s="8" t="s">
        <v>85</v>
      </c>
      <c r="U64" s="8" t="s">
        <v>85</v>
      </c>
      <c r="V64" s="1"/>
      <c r="W64" s="1"/>
      <c r="X64" s="1"/>
      <c r="Y64" s="1"/>
      <c r="Z64" s="1"/>
    </row>
    <row r="65" spans="16:26" ht="18" x14ac:dyDescent="0.25">
      <c r="P65" s="15"/>
      <c r="Q65" s="1"/>
      <c r="R65" s="1"/>
      <c r="S65" s="1"/>
      <c r="T65" s="1"/>
      <c r="U65" s="1"/>
      <c r="V65" s="1"/>
      <c r="W65" s="1"/>
      <c r="X65" s="1"/>
      <c r="Y65" s="1"/>
      <c r="Z65" s="1"/>
    </row>
  </sheetData>
  <mergeCells count="32">
    <mergeCell ref="P54:Q54"/>
    <mergeCell ref="P57:Q57"/>
    <mergeCell ref="P59:Q59"/>
    <mergeCell ref="P62:Q62"/>
    <mergeCell ref="P39:Q39"/>
    <mergeCell ref="P46:Q46"/>
    <mergeCell ref="P47:Q47"/>
    <mergeCell ref="P49:Q49"/>
    <mergeCell ref="P50:Q50"/>
    <mergeCell ref="P52:Q52"/>
    <mergeCell ref="A49:B49"/>
    <mergeCell ref="A50:B50"/>
    <mergeCell ref="P5:Z5"/>
    <mergeCell ref="P7:Z7"/>
    <mergeCell ref="P8:Q8"/>
    <mergeCell ref="P10:Q10"/>
    <mergeCell ref="P16:Q16"/>
    <mergeCell ref="P22:Q22"/>
    <mergeCell ref="P29:Q29"/>
    <mergeCell ref="P30:Q30"/>
    <mergeCell ref="A33:B33"/>
    <mergeCell ref="A41:K41"/>
    <mergeCell ref="A43:K43"/>
    <mergeCell ref="A44:B44"/>
    <mergeCell ref="A45:B45"/>
    <mergeCell ref="A48:B48"/>
    <mergeCell ref="A29:K29"/>
    <mergeCell ref="A5:K5"/>
    <mergeCell ref="A7:K7"/>
    <mergeCell ref="A8:B8"/>
    <mergeCell ref="A17:B17"/>
    <mergeCell ref="A27:K2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99DC-BC91-46DB-AE95-002F9FF844C8}">
  <dimension ref="A1:U25"/>
  <sheetViews>
    <sheetView workbookViewId="0">
      <selection activeCell="Y13" sqref="Y13"/>
    </sheetView>
  </sheetViews>
  <sheetFormatPr defaultRowHeight="15" x14ac:dyDescent="0.25"/>
  <cols>
    <col min="1" max="1" width="14.5703125" customWidth="1"/>
    <col min="11" max="11" width="20.28515625" bestFit="1" customWidth="1"/>
    <col min="25" max="25" width="27.7109375" customWidth="1"/>
    <col min="26" max="26" width="0.28515625" customWidth="1"/>
    <col min="28" max="28" width="14.5703125" customWidth="1"/>
    <col min="34" max="34" width="13" customWidth="1"/>
  </cols>
  <sheetData>
    <row r="1" spans="1:21" x14ac:dyDescent="0.25">
      <c r="B1" s="53">
        <v>2021</v>
      </c>
      <c r="C1" s="53">
        <v>2020</v>
      </c>
      <c r="D1" s="53">
        <v>2019</v>
      </c>
      <c r="E1" s="53">
        <v>2018</v>
      </c>
      <c r="F1" s="53">
        <v>2017</v>
      </c>
    </row>
    <row r="2" spans="1:21" x14ac:dyDescent="0.25">
      <c r="A2" s="60" t="s">
        <v>98</v>
      </c>
      <c r="B2" s="69">
        <f>('Sheet 1'!B28-'Sheet 1'!L28)/'Sheet 1'!L28</f>
        <v>0.42818776100461864</v>
      </c>
      <c r="C2" s="69">
        <f>('Sheet 1'!C28-'Sheet 1'!L28)/'Sheet 1'!L28</f>
        <v>0.26403706818953149</v>
      </c>
      <c r="D2" s="69">
        <f>('Sheet 1'!D28-'Sheet 1'!L28)/'Sheet 1'!L28</f>
        <v>0.53691324686056618</v>
      </c>
      <c r="E2" s="69">
        <f>('Sheet 1'!E28-'Sheet 1'!L28)/'Sheet 1'!L28</f>
        <v>0.38011126359437469</v>
      </c>
      <c r="F2" s="69">
        <f>('Sheet 1'!F28-'Sheet 1'!L28)/'Sheet 1'!L28</f>
        <v>9.5857865922941723E-2</v>
      </c>
    </row>
    <row r="3" spans="1:21" ht="15.75" thickBot="1" x14ac:dyDescent="0.3">
      <c r="A3" s="59" t="s">
        <v>99</v>
      </c>
      <c r="B3" s="69">
        <f>('Sheet 1'!B14-'Sheet 1'!L14)/'Sheet 1'!L14</f>
        <v>0.50842439120153171</v>
      </c>
      <c r="C3" s="69">
        <f>('Sheet 1'!C14-'Sheet 1'!L14)/'Sheet 1'!L14</f>
        <v>0.47895928376015118</v>
      </c>
      <c r="D3" s="69">
        <f>('Sheet 1'!D14-'Sheet 1'!L14)/'Sheet 1'!L14</f>
        <v>0.63984489394542454</v>
      </c>
      <c r="E3" s="69">
        <f>('Sheet 1'!E14-'Sheet 1'!L14)/'Sheet 1'!L14</f>
        <v>0.36246044453409648</v>
      </c>
      <c r="F3" s="69">
        <f>('Sheet 1'!F14-'Sheet 1'!L14)/'Sheet 1'!L14</f>
        <v>9.281238687181774E-2</v>
      </c>
    </row>
    <row r="4" spans="1:21" ht="21.75" thickBot="1" x14ac:dyDescent="0.4">
      <c r="A4" s="59" t="s">
        <v>100</v>
      </c>
      <c r="B4" s="69">
        <f>('Sheet 1'!B46-'Sheet 1'!L46)/'Sheet 1'!L46</f>
        <v>0.25048543689320385</v>
      </c>
      <c r="C4" s="69">
        <f>('Sheet 1'!C46-'Sheet 1'!L46)/'Sheet 1'!L46</f>
        <v>0.2106796116504854</v>
      </c>
      <c r="D4" s="69">
        <f>('Sheet 1'!D46-'Sheet 1'!L46)/'Sheet 1'!L46</f>
        <v>0.36990291262135905</v>
      </c>
      <c r="E4" s="69">
        <f>('Sheet 1'!E46-'Sheet 1'!L46)/'Sheet 1'!L46</f>
        <v>0.35436893203883479</v>
      </c>
      <c r="F4" s="69">
        <f>('Sheet 1'!F46-'Sheet 1'!L46)/'Sheet 1'!L46</f>
        <v>0.14077669902912612</v>
      </c>
      <c r="K4" s="36">
        <v>2021</v>
      </c>
      <c r="L4" s="36">
        <v>2020</v>
      </c>
      <c r="M4" s="36">
        <v>2019</v>
      </c>
      <c r="N4" s="36">
        <v>2018</v>
      </c>
      <c r="O4" s="35">
        <v>2017</v>
      </c>
      <c r="Q4" s="37"/>
      <c r="R4" s="37"/>
      <c r="S4" s="37"/>
      <c r="T4" s="37"/>
      <c r="U4" s="37"/>
    </row>
    <row r="5" spans="1:21" ht="21.75" thickBot="1" x14ac:dyDescent="0.4">
      <c r="A5" s="59"/>
      <c r="B5" s="68"/>
      <c r="C5" s="68"/>
      <c r="D5" s="68"/>
      <c r="E5" s="68"/>
      <c r="F5" s="68"/>
      <c r="J5" s="31" t="s">
        <v>102</v>
      </c>
      <c r="K5" s="34">
        <f>B2/B3</f>
        <v>0.84218571810196952</v>
      </c>
      <c r="L5" s="34">
        <f t="shared" ref="L5:O5" si="0">C2/C3</f>
        <v>0.55127247167371651</v>
      </c>
      <c r="M5" s="34">
        <f t="shared" si="0"/>
        <v>0.83913031414510608</v>
      </c>
      <c r="N5" s="34">
        <f t="shared" si="0"/>
        <v>1.0486972284188594</v>
      </c>
      <c r="O5" s="34">
        <f t="shared" si="0"/>
        <v>1.0328132822974381</v>
      </c>
    </row>
    <row r="6" spans="1:21" ht="21.75" thickBot="1" x14ac:dyDescent="0.4">
      <c r="A6" s="59"/>
      <c r="B6" s="68"/>
      <c r="C6" s="68"/>
      <c r="D6" s="68"/>
      <c r="E6" s="68"/>
      <c r="F6" s="68"/>
      <c r="J6" s="32" t="s">
        <v>103</v>
      </c>
      <c r="K6" s="34">
        <f>B4/B2</f>
        <v>0.58498971644007824</v>
      </c>
      <c r="L6" s="34">
        <f t="shared" ref="L6:O6" si="1">C4/C2</f>
        <v>0.79791679666453141</v>
      </c>
      <c r="M6" s="34">
        <f t="shared" si="1"/>
        <v>0.68894353935994634</v>
      </c>
      <c r="N6" s="34">
        <f t="shared" si="1"/>
        <v>0.93227685148785777</v>
      </c>
      <c r="O6" s="34">
        <f t="shared" si="1"/>
        <v>1.4685983009708747</v>
      </c>
    </row>
    <row r="7" spans="1:21" ht="21.75" thickBot="1" x14ac:dyDescent="0.4">
      <c r="A7" s="59"/>
      <c r="B7" s="68"/>
      <c r="C7" s="68"/>
      <c r="D7" s="68"/>
      <c r="E7" s="68"/>
      <c r="F7" s="68"/>
      <c r="J7" s="32" t="s">
        <v>104</v>
      </c>
      <c r="K7" s="34">
        <f>K5*K6</f>
        <v>0.49266998442235482</v>
      </c>
      <c r="L7" s="34">
        <f t="shared" ref="L7:O7" si="2">L5*L6</f>
        <v>0.43986956468723049</v>
      </c>
      <c r="M7" s="34">
        <f t="shared" si="2"/>
        <v>0.57811340861135307</v>
      </c>
      <c r="N7" s="34">
        <f t="shared" si="2"/>
        <v>0.97767615027437704</v>
      </c>
      <c r="O7" s="33">
        <f t="shared" si="2"/>
        <v>1.5167878316021699</v>
      </c>
    </row>
    <row r="8" spans="1:21" x14ac:dyDescent="0.25">
      <c r="A8" s="59"/>
      <c r="B8" s="68"/>
      <c r="C8" s="68"/>
      <c r="D8" s="68"/>
      <c r="E8" s="68"/>
      <c r="F8" s="68"/>
    </row>
    <row r="9" spans="1:21" x14ac:dyDescent="0.25">
      <c r="A9" s="59"/>
      <c r="B9" s="68"/>
      <c r="C9" s="68"/>
      <c r="D9" s="68"/>
      <c r="E9" s="68"/>
      <c r="F9" s="68"/>
    </row>
    <row r="10" spans="1:21" x14ac:dyDescent="0.25">
      <c r="A10" s="59"/>
      <c r="B10" s="68"/>
      <c r="C10" s="68"/>
      <c r="D10" s="68"/>
      <c r="E10" s="68"/>
      <c r="F10" s="68"/>
    </row>
    <row r="24" spans="3:19" ht="21" x14ac:dyDescent="0.35">
      <c r="C24" s="38"/>
    </row>
    <row r="25" spans="3:19" ht="23.25" x14ac:dyDescent="0.35">
      <c r="K25" s="39"/>
      <c r="S25" s="3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1ACB-3D03-4F68-A469-A1CECD90A910}">
  <dimension ref="A1:Q10"/>
  <sheetViews>
    <sheetView workbookViewId="0">
      <selection activeCell="E22" sqref="E22"/>
    </sheetView>
  </sheetViews>
  <sheetFormatPr defaultRowHeight="15" x14ac:dyDescent="0.25"/>
  <cols>
    <col min="1" max="1" width="30.7109375" customWidth="1"/>
    <col min="11" max="11" width="17.85546875" customWidth="1"/>
  </cols>
  <sheetData>
    <row r="1" spans="1:17" ht="53.45" customHeight="1" thickBot="1" x14ac:dyDescent="0.4">
      <c r="A1" s="39" t="s">
        <v>105</v>
      </c>
      <c r="B1" s="52">
        <v>2021</v>
      </c>
      <c r="C1" s="52">
        <v>2020</v>
      </c>
      <c r="D1" s="52">
        <v>2019</v>
      </c>
      <c r="E1" s="52">
        <v>2018</v>
      </c>
      <c r="F1" s="52">
        <v>2017</v>
      </c>
      <c r="L1" s="44">
        <v>2021</v>
      </c>
      <c r="M1" s="44">
        <v>2020</v>
      </c>
      <c r="N1" s="44">
        <v>2019</v>
      </c>
      <c r="O1" s="44">
        <v>2018</v>
      </c>
      <c r="P1" s="45">
        <v>2017</v>
      </c>
      <c r="Q1" s="44"/>
    </row>
    <row r="2" spans="1:17" ht="31.15" customHeight="1" thickBot="1" x14ac:dyDescent="0.4">
      <c r="A2" s="58" t="s">
        <v>106</v>
      </c>
      <c r="B2" s="67">
        <f>'Sheet 1'!B37/'Sheet 1'!Q15</f>
        <v>0.14673875256236588</v>
      </c>
      <c r="C2" s="67">
        <f>'Sheet 1'!C37/'Sheet 1'!R15</f>
        <v>0.16369133990586193</v>
      </c>
      <c r="D2" s="67">
        <f>'Sheet 1'!D37/'Sheet 1'!S15</f>
        <v>0.20020195260686161</v>
      </c>
      <c r="E2" s="67">
        <f>'Sheet 1'!E37/'Sheet 1'!T15</f>
        <v>0.23003242582678915</v>
      </c>
      <c r="F2" s="67">
        <f>'Sheet 1'!F37/'Sheet 1'!U15</f>
        <v>0.23172904045541934</v>
      </c>
      <c r="K2" s="40" t="s">
        <v>110</v>
      </c>
      <c r="L2" s="42">
        <f>'Sheet 1'!Q45-'Sheet 1'!Q27</f>
        <v>5612.0400000000009</v>
      </c>
      <c r="M2" s="42">
        <f>'Sheet 1'!R45-'Sheet 1'!R27</f>
        <v>4859.16</v>
      </c>
      <c r="N2" s="42">
        <f>'Sheet 1'!S45-'Sheet 1'!S27</f>
        <v>4327.68</v>
      </c>
      <c r="O2" s="42">
        <f>'Sheet 1'!T45-'Sheet 1'!T27</f>
        <v>3399.9700000000003</v>
      </c>
      <c r="P2" s="41">
        <f>'Sheet 1'!U45-'Sheet 1'!U27</f>
        <v>3053.59</v>
      </c>
      <c r="Q2" s="43"/>
    </row>
    <row r="3" spans="1:17" ht="21.75" thickBot="1" x14ac:dyDescent="0.4">
      <c r="A3" s="58" t="s">
        <v>107</v>
      </c>
      <c r="B3" s="67">
        <f>'Sheet 1'!B28/'Profitability Ratios '!L2</f>
        <v>0.17245778718612126</v>
      </c>
      <c r="C3" s="67">
        <f>'Sheet 1'!C28/'Profitability Ratios '!M2</f>
        <v>0.17628561315124425</v>
      </c>
      <c r="D3" s="67">
        <f>'Sheet 1'!D28/'Profitability Ratios '!N2</f>
        <v>0.24066474415853295</v>
      </c>
      <c r="E3" s="67">
        <f>'Sheet 1'!E28/'Profitability Ratios '!O2</f>
        <v>0.27507889775498018</v>
      </c>
      <c r="F3" s="67">
        <f>'Sheet 1'!F28/'Profitability Ratios '!P2</f>
        <v>0.24319898873129658</v>
      </c>
    </row>
    <row r="4" spans="1:17" ht="21.75" thickBot="1" x14ac:dyDescent="0.4">
      <c r="A4" s="58" t="s">
        <v>108</v>
      </c>
      <c r="B4" s="67">
        <f>'Sheet 1'!B39/'Sheet 1'!Q45</f>
        <v>6.0018926300202495E-2</v>
      </c>
      <c r="C4" s="67">
        <f>'Sheet 1'!C39/'Sheet 1'!R45</f>
        <v>6.3319762394529425E-2</v>
      </c>
      <c r="D4" s="67">
        <f>'Sheet 1'!D39/'Sheet 1'!S45</f>
        <v>8.0070638615139023E-2</v>
      </c>
      <c r="E4" s="67">
        <f>'Sheet 1'!E39/'Sheet 1'!T45</f>
        <v>9.2289542264261851E-2</v>
      </c>
      <c r="F4" s="67">
        <f>'Sheet 1'!F39/'Sheet 1'!U45</f>
        <v>9.4515019467641723E-2</v>
      </c>
    </row>
    <row r="5" spans="1:17" ht="21.75" thickBot="1" x14ac:dyDescent="0.4">
      <c r="A5" s="58" t="s">
        <v>109</v>
      </c>
      <c r="B5" s="67">
        <f>('Sheet 1'!B14-'Sheet 1'!B18)/'Sheet 1'!B14</f>
        <v>0.25334407129561204</v>
      </c>
      <c r="C5" s="67">
        <f>('Sheet 1'!C14-'Sheet 1'!C18)/'Sheet 1'!C14</f>
        <v>0.27817362363563081</v>
      </c>
      <c r="D5" s="67">
        <f>('Sheet 1'!D14-'Sheet 1'!D18)/'Sheet 1'!D14</f>
        <v>0.2491565037078691</v>
      </c>
      <c r="E5" s="67">
        <f>('Sheet 1'!E14-'Sheet 1'!E18)/'Sheet 1'!E14</f>
        <v>0.27890514393581878</v>
      </c>
      <c r="F5" s="67">
        <f>('Sheet 1'!F14-'Sheet 1'!F18)/'Sheet 1'!F14</f>
        <v>0.28960364424147389</v>
      </c>
    </row>
    <row r="6" spans="1:17" x14ac:dyDescent="0.25">
      <c r="A6" s="59"/>
      <c r="B6" s="68"/>
      <c r="C6" s="68"/>
      <c r="D6" s="68"/>
      <c r="E6" s="68"/>
      <c r="F6" s="68"/>
    </row>
    <row r="7" spans="1:17" x14ac:dyDescent="0.25">
      <c r="A7" s="59"/>
      <c r="B7" s="68"/>
      <c r="C7" s="68"/>
      <c r="D7" s="68"/>
      <c r="E7" s="68"/>
      <c r="F7" s="68"/>
    </row>
    <row r="8" spans="1:17" x14ac:dyDescent="0.25">
      <c r="A8" s="59"/>
      <c r="B8" s="68"/>
      <c r="C8" s="68"/>
      <c r="D8" s="68"/>
      <c r="E8" s="68"/>
      <c r="F8" s="68"/>
    </row>
    <row r="9" spans="1:17" x14ac:dyDescent="0.25">
      <c r="A9" s="59"/>
      <c r="B9" s="68"/>
      <c r="C9" s="68"/>
      <c r="D9" s="68"/>
      <c r="E9" s="68"/>
      <c r="F9" s="68"/>
    </row>
    <row r="10" spans="1:17" x14ac:dyDescent="0.25">
      <c r="A10" s="59"/>
      <c r="B10" s="68"/>
      <c r="C10" s="68"/>
      <c r="D10" s="68"/>
      <c r="E10" s="68"/>
      <c r="F10" s="6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F55B-6BDF-406C-BFCD-4699B68F2306}">
  <dimension ref="A1:L10"/>
  <sheetViews>
    <sheetView workbookViewId="0">
      <selection activeCell="I25" sqref="I25"/>
    </sheetView>
  </sheetViews>
  <sheetFormatPr defaultRowHeight="15" x14ac:dyDescent="0.25"/>
  <cols>
    <col min="1" max="1" width="37" customWidth="1"/>
    <col min="12" max="12" width="41.5703125" customWidth="1"/>
  </cols>
  <sheetData>
    <row r="1" spans="1:12" ht="40.15" customHeight="1" thickBot="1" x14ac:dyDescent="0.4">
      <c r="A1" s="49"/>
      <c r="B1" s="50">
        <v>2021</v>
      </c>
      <c r="C1" s="51">
        <v>2020</v>
      </c>
      <c r="D1" s="50">
        <v>2019</v>
      </c>
      <c r="E1" s="50">
        <v>2018</v>
      </c>
      <c r="F1" s="50">
        <v>2017</v>
      </c>
      <c r="L1" s="17" t="s">
        <v>120</v>
      </c>
    </row>
    <row r="2" spans="1:12" ht="36.6" customHeight="1" thickBot="1" x14ac:dyDescent="0.4">
      <c r="A2" s="54" t="s">
        <v>111</v>
      </c>
      <c r="B2" s="61">
        <f>(('Sheet 1'!Q40 + 'Sheet 1'!R40)/2)/('Sheet 1'!B18/365)</f>
        <v>31.967183688350975</v>
      </c>
      <c r="C2" s="61">
        <f>(('Sheet 1'!R40 + 'Sheet 1'!S40)/2)/('Sheet 1'!C18/365)</f>
        <v>34.09705562303877</v>
      </c>
      <c r="D2" s="62">
        <f>(('Sheet 1'!S40 + 'Sheet 1'!T40)/2)/('Sheet 1'!D18/365)</f>
        <v>28.568415028377508</v>
      </c>
      <c r="E2" s="61">
        <f>(('Sheet 1'!T40 + 'Sheet 1'!U40)/2)/('Sheet 1'!E18/365)</f>
        <v>32.3072533987417</v>
      </c>
      <c r="F2" s="62">
        <f>(('Sheet 1'!U40 + 'Sheet 1'!V40)/2)/('Sheet 1'!F18/365)</f>
        <v>20.46987952506009</v>
      </c>
    </row>
    <row r="3" spans="1:12" ht="21.75" thickBot="1" x14ac:dyDescent="0.4">
      <c r="A3" s="55" t="s">
        <v>112</v>
      </c>
      <c r="B3" s="63">
        <f>(('Sheet 1'!R41 +'Sheet 1'!Q41)/2)/('Sheet 1'!B16/365)</f>
        <v>23.393172822609813</v>
      </c>
      <c r="C3" s="63">
        <f>(('Sheet 1'!S41 +'Sheet 1'!R41)/2)/('Sheet 1'!C16/365)</f>
        <v>29.894597166651273</v>
      </c>
      <c r="D3" s="63">
        <f>(('Sheet 1'!T41 +'Sheet 1'!S41)/2)/('Sheet 1'!D16/365)</f>
        <v>23.867656358240943</v>
      </c>
      <c r="E3" s="63">
        <f>(('Sheet 1'!U41 +'Sheet 1'!T41)/2)/('Sheet 1'!E16/365)</f>
        <v>20.217798492121478</v>
      </c>
      <c r="F3" s="63">
        <f>(('Sheet 1'!V41 +'Sheet 1'!U41)/2)/('Sheet 1'!F16/365)</f>
        <v>10.731290845159675</v>
      </c>
    </row>
    <row r="4" spans="1:12" ht="21.75" thickBot="1" x14ac:dyDescent="0.4">
      <c r="A4" s="55" t="s">
        <v>113</v>
      </c>
      <c r="B4" s="61">
        <f>(('Sheet 1'!Q24 + 'Sheet 1'!R24)/2)/('Sheet 1'!B18/365)</f>
        <v>99.341896746513314</v>
      </c>
      <c r="C4" s="61">
        <f>(('Sheet 1'!R24 + 'Sheet 1'!S24)/2)/('Sheet 1'!C18/365)</f>
        <v>89.447137446435207</v>
      </c>
      <c r="D4" s="61">
        <f>(('Sheet 1'!S24 + 'Sheet 1'!T24)/2)/('Sheet 1'!D18/365)</f>
        <v>72.636542990462814</v>
      </c>
      <c r="E4" s="61">
        <f>(('Sheet 1'!T24 + 'Sheet 1'!U24)/2)/('Sheet 1'!E18/365)</f>
        <v>73.223852695528464</v>
      </c>
      <c r="F4" s="64">
        <f>(('Sheet 1'!U24 + 'Sheet 1'!V24)/2)/('Sheet 1'!F18/365)</f>
        <v>39.36178209185141</v>
      </c>
    </row>
    <row r="5" spans="1:12" ht="21.75" thickBot="1" x14ac:dyDescent="0.4">
      <c r="A5" s="55" t="s">
        <v>114</v>
      </c>
      <c r="B5" s="61">
        <f>'Sheet 1'!Q44/'Sheet 1'!Q27</f>
        <v>0.75168632684972558</v>
      </c>
      <c r="C5" s="61">
        <f>'Sheet 1'!R44/'Sheet 1'!R27</f>
        <v>0.7168391868558307</v>
      </c>
      <c r="D5" s="61">
        <f>'Sheet 1'!S44/'Sheet 1'!S27</f>
        <v>0.78059123928663332</v>
      </c>
      <c r="E5" s="61">
        <f>'Sheet 1'!T44/'Sheet 1'!T27</f>
        <v>0.68212991136393708</v>
      </c>
      <c r="F5" s="61">
        <f>'Sheet 1'!U44/'Sheet 1'!U27</f>
        <v>0.76703915709134785</v>
      </c>
    </row>
    <row r="6" spans="1:12" ht="21.75" thickBot="1" x14ac:dyDescent="0.4">
      <c r="A6" s="55" t="s">
        <v>115</v>
      </c>
      <c r="B6" s="61">
        <f>('Sheet 1'!Q44-'Sheet 1'!Q40)/'Sheet 1'!Q27</f>
        <v>0.50049613884036548</v>
      </c>
      <c r="C6" s="61">
        <f>('Sheet 1'!R44-'Sheet 1'!R40)/'Sheet 1'!R27</f>
        <v>0.48566584189258949</v>
      </c>
      <c r="D6" s="61">
        <f>('Sheet 1'!S44-'Sheet 1'!S40)/'Sheet 1'!S27</f>
        <v>0.48963797232833872</v>
      </c>
      <c r="E6" s="61">
        <f>('Sheet 1'!T44-'Sheet 1'!T40)/'Sheet 1'!T27</f>
        <v>0.42696652996428108</v>
      </c>
      <c r="F6" s="64">
        <f>('Sheet 1'!U44-'Sheet 1'!U40)/'Sheet 1'!U27</f>
        <v>0.4278869761634187</v>
      </c>
    </row>
    <row r="7" spans="1:12" ht="21.75" thickBot="1" x14ac:dyDescent="0.4">
      <c r="A7" s="56" t="s">
        <v>116</v>
      </c>
      <c r="B7" s="61">
        <f>B2+B3</f>
        <v>55.360356510960784</v>
      </c>
      <c r="C7" s="61">
        <f t="shared" ref="C7:F7" si="0">C2+C3</f>
        <v>63.991652789690043</v>
      </c>
      <c r="D7" s="61">
        <f t="shared" si="0"/>
        <v>52.436071386618451</v>
      </c>
      <c r="E7" s="61">
        <f t="shared" si="0"/>
        <v>52.525051890863182</v>
      </c>
      <c r="F7" s="61">
        <f t="shared" si="0"/>
        <v>31.201170370219764</v>
      </c>
    </row>
    <row r="8" spans="1:12" ht="21.75" thickBot="1" x14ac:dyDescent="0.4">
      <c r="A8" s="55" t="s">
        <v>117</v>
      </c>
      <c r="B8" s="61">
        <f>B7-B4</f>
        <v>-43.981540235552529</v>
      </c>
      <c r="C8" s="61">
        <f t="shared" ref="C8:F8" si="1">C7-C4</f>
        <v>-25.455484656745163</v>
      </c>
      <c r="D8" s="61">
        <f t="shared" si="1"/>
        <v>-20.200471603844363</v>
      </c>
      <c r="E8" s="61">
        <f t="shared" si="1"/>
        <v>-20.698800804665282</v>
      </c>
      <c r="F8" s="64">
        <f t="shared" si="1"/>
        <v>-8.1606117216316463</v>
      </c>
    </row>
    <row r="9" spans="1:12" ht="21.75" thickBot="1" x14ac:dyDescent="0.4">
      <c r="A9" s="55" t="s">
        <v>118</v>
      </c>
      <c r="B9" s="65">
        <f>('Sheet 1'!Q44-'Sheet 1'!R44)/'Sheet 1'!R44</f>
        <v>6.9903370695836464E-2</v>
      </c>
      <c r="C9" s="65">
        <f>('Sheet 1'!R44-'Sheet 1'!S44)/'Sheet 1'!S44</f>
        <v>2.1138546388158121E-2</v>
      </c>
      <c r="D9" s="66">
        <f>('Sheet 1'!S44-'Sheet 1'!T44)/'Sheet 1'!T44</f>
        <v>0.2237259077386147</v>
      </c>
      <c r="E9" s="65">
        <f>('Sheet 1'!T44-'Sheet 1'!U44)/'Sheet 1'!U44</f>
        <v>0.17889331424991667</v>
      </c>
      <c r="F9" s="65">
        <f>('Sheet 1'!U44-'Sheet 1'!V44)/'Sheet 1'!V44</f>
        <v>0.15931126979330673</v>
      </c>
    </row>
    <row r="10" spans="1:12" ht="21.75" thickBot="1" x14ac:dyDescent="0.4">
      <c r="A10" s="57" t="s">
        <v>119</v>
      </c>
      <c r="B10" s="65">
        <f>('Sheet 1'!Q27-'Sheet 1'!R27)/'Sheet 1'!R27</f>
        <v>2.0304128023924381E-2</v>
      </c>
      <c r="C10" s="65">
        <f>('Sheet 1'!R27-'Sheet 1'!S27)/'Sheet 1'!S27</f>
        <v>0.11195344510203678</v>
      </c>
      <c r="D10" s="65">
        <f>('Sheet 1'!S27-'Sheet 1'!T27)/'Sheet 1'!T27</f>
        <v>6.9368964148696879E-2</v>
      </c>
      <c r="E10" s="65">
        <f>('Sheet 1'!T27-'Sheet 1'!U27)/'Sheet 1'!U27</f>
        <v>0.32563800384415731</v>
      </c>
      <c r="F10" s="65">
        <f>('Sheet 1'!U27-'Sheet 1'!V27)/'Sheet 1'!V27</f>
        <v>0.23110005699777181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212DB-683C-4780-9C5C-2DFE1652B77A}">
  <dimension ref="B1:G4"/>
  <sheetViews>
    <sheetView workbookViewId="0">
      <selection activeCell="L22" sqref="L22"/>
    </sheetView>
  </sheetViews>
  <sheetFormatPr defaultRowHeight="15" x14ac:dyDescent="0.25"/>
  <cols>
    <col min="2" max="2" width="30.7109375" customWidth="1"/>
  </cols>
  <sheetData>
    <row r="1" spans="2:7" ht="43.9" customHeight="1" thickBot="1" x14ac:dyDescent="0.4">
      <c r="C1" s="84">
        <v>2021</v>
      </c>
      <c r="D1" s="84">
        <v>2020</v>
      </c>
      <c r="E1" s="84">
        <v>2019</v>
      </c>
      <c r="F1" s="84">
        <v>2018</v>
      </c>
      <c r="G1" s="84">
        <v>2017</v>
      </c>
    </row>
    <row r="2" spans="2:7" ht="21.75" thickBot="1" x14ac:dyDescent="0.4">
      <c r="B2" s="83" t="s">
        <v>121</v>
      </c>
      <c r="C2" s="88">
        <f>('Sheet 1'!Q27 + 'Sheet 1'!Q21)/'Sheet 1'!Q15</f>
        <v>1.4448746688404321</v>
      </c>
      <c r="D2" s="88">
        <f>('Sheet 1'!R27 + 'Sheet 1'!R21)/'Sheet 1'!R15</f>
        <v>1.5851540453664776</v>
      </c>
      <c r="E2" s="88">
        <f>('Sheet 1'!S27 + 'Sheet 1'!S21)/'Sheet 1'!S15</f>
        <v>1.5003166712474456</v>
      </c>
      <c r="F2" s="88">
        <f>('Sheet 1'!T27 + 'Sheet 1'!T21)/'Sheet 1'!T15</f>
        <v>1.4925080370223787</v>
      </c>
      <c r="G2" s="88">
        <f>('Sheet 1'!U27 + 'Sheet 1'!U21)/'Sheet 1'!U15</f>
        <v>1.4517694834179702</v>
      </c>
    </row>
    <row r="3" spans="2:7" ht="21.75" thickBot="1" x14ac:dyDescent="0.4">
      <c r="B3" s="83" t="s">
        <v>122</v>
      </c>
      <c r="C3" s="86">
        <v>1441.09</v>
      </c>
      <c r="D3" s="86">
        <v>1241.07</v>
      </c>
      <c r="E3" s="87">
        <v>980.36</v>
      </c>
      <c r="F3" s="87">
        <v>519.54999999999995</v>
      </c>
      <c r="G3" s="87">
        <v>645.26</v>
      </c>
    </row>
    <row r="4" spans="2:7" ht="21.75" thickBot="1" x14ac:dyDescent="0.4">
      <c r="B4" s="83" t="s">
        <v>123</v>
      </c>
      <c r="C4" s="85">
        <v>4170.95</v>
      </c>
      <c r="D4" s="85">
        <v>3618.09</v>
      </c>
      <c r="E4" s="85">
        <v>3347.32</v>
      </c>
      <c r="F4" s="85">
        <v>2880.42</v>
      </c>
      <c r="G4" s="85">
        <v>2408.33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2560-3532-4AB6-A589-C22EFC2D3D04}">
  <dimension ref="A1:B10"/>
  <sheetViews>
    <sheetView workbookViewId="0">
      <selection activeCell="Q18" sqref="Q18"/>
    </sheetView>
  </sheetViews>
  <sheetFormatPr defaultRowHeight="15" x14ac:dyDescent="0.25"/>
  <cols>
    <col min="1" max="1" width="10.28515625" bestFit="1" customWidth="1"/>
  </cols>
  <sheetData>
    <row r="1" spans="1:2" x14ac:dyDescent="0.25">
      <c r="A1" t="s">
        <v>125</v>
      </c>
      <c r="B1" t="s">
        <v>124</v>
      </c>
    </row>
    <row r="2" spans="1:2" x14ac:dyDescent="0.25">
      <c r="A2" s="89">
        <v>42380</v>
      </c>
      <c r="B2">
        <v>1</v>
      </c>
    </row>
    <row r="3" spans="1:2" x14ac:dyDescent="0.25">
      <c r="A3" s="89">
        <v>42432</v>
      </c>
      <c r="B3">
        <v>1.5</v>
      </c>
    </row>
    <row r="4" spans="1:2" x14ac:dyDescent="0.25">
      <c r="A4" s="89">
        <v>42661</v>
      </c>
      <c r="B4">
        <v>1.25</v>
      </c>
    </row>
    <row r="5" spans="1:2" x14ac:dyDescent="0.25">
      <c r="A5" s="89">
        <v>42782</v>
      </c>
      <c r="B5">
        <v>1.25</v>
      </c>
    </row>
    <row r="6" spans="1:2" x14ac:dyDescent="0.25">
      <c r="A6" s="89">
        <v>43021</v>
      </c>
      <c r="B6">
        <v>2</v>
      </c>
    </row>
    <row r="7" spans="1:2" x14ac:dyDescent="0.25">
      <c r="A7" s="89">
        <v>43389</v>
      </c>
      <c r="B7">
        <v>2.1</v>
      </c>
    </row>
    <row r="8" spans="1:2" x14ac:dyDescent="0.25">
      <c r="A8" s="89">
        <v>43529</v>
      </c>
      <c r="B8">
        <v>1.4</v>
      </c>
    </row>
    <row r="9" spans="1:2" x14ac:dyDescent="0.25">
      <c r="A9" s="89">
        <v>43847</v>
      </c>
      <c r="B9">
        <v>2.1</v>
      </c>
    </row>
    <row r="10" spans="1:2" x14ac:dyDescent="0.25">
      <c r="A10" s="89">
        <v>44279</v>
      </c>
      <c r="B10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 1</vt:lpstr>
      <vt:lpstr>Leverage Analysis </vt:lpstr>
      <vt:lpstr>Profitability Ratios </vt:lpstr>
      <vt:lpstr>Working Capital Management</vt:lpstr>
      <vt:lpstr>Capital Structure</vt:lpstr>
      <vt:lpstr>Dividend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bhattacharya</dc:creator>
  <cp:lastModifiedBy>aditi kapila</cp:lastModifiedBy>
  <dcterms:created xsi:type="dcterms:W3CDTF">2021-11-30T18:07:23Z</dcterms:created>
  <dcterms:modified xsi:type="dcterms:W3CDTF">2022-11-26T16:59:42Z</dcterms:modified>
</cp:coreProperties>
</file>