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mbedded Systems - MS\LowPowerEmbeddedSystems\Project\"/>
    </mc:Choice>
  </mc:AlternateContent>
  <xr:revisionPtr revIDLastSave="0" documentId="8_{8794D540-FC6B-4484-B86C-793C28AFEE4D}" xr6:coauthVersionLast="47" xr6:coauthVersionMax="47" xr10:uidLastSave="{00000000-0000-0000-0000-000000000000}"/>
  <bookViews>
    <workbookView xWindow="-108" yWindow="-108" windowWidth="23256" windowHeight="13896" activeTab="1" xr2:uid="{675A81AA-F114-4BB4-9541-352C0A8F0FA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37" i="3"/>
  <c r="I30" i="3"/>
  <c r="G30" i="3"/>
  <c r="F30" i="3"/>
  <c r="F44" i="3"/>
  <c r="F45" i="3"/>
  <c r="F48" i="3"/>
  <c r="F49" i="3"/>
  <c r="F50" i="3"/>
  <c r="F52" i="3"/>
  <c r="F53" i="3"/>
  <c r="F55" i="3"/>
  <c r="F58" i="3"/>
  <c r="F59" i="3"/>
  <c r="F60" i="3"/>
  <c r="I44" i="3"/>
  <c r="I45" i="3"/>
  <c r="I48" i="3"/>
  <c r="I49" i="3"/>
  <c r="I50" i="3"/>
  <c r="I52" i="3"/>
  <c r="I53" i="3"/>
  <c r="I55" i="3"/>
  <c r="I58" i="3"/>
  <c r="I59" i="3"/>
  <c r="I60" i="3"/>
  <c r="H44" i="3"/>
  <c r="H45" i="3"/>
  <c r="H48" i="3"/>
  <c r="H49" i="3"/>
  <c r="H50" i="3"/>
  <c r="H52" i="3"/>
  <c r="H53" i="3"/>
  <c r="H55" i="3"/>
  <c r="H58" i="3"/>
  <c r="H59" i="3"/>
  <c r="H60" i="3"/>
  <c r="G44" i="3"/>
  <c r="G45" i="3"/>
  <c r="G48" i="3"/>
  <c r="G49" i="3"/>
  <c r="G50" i="3"/>
  <c r="G52" i="3"/>
  <c r="G53" i="3"/>
  <c r="G55" i="3"/>
  <c r="G58" i="3"/>
  <c r="G59" i="3"/>
  <c r="G60" i="3"/>
  <c r="E16" i="3"/>
  <c r="F51" i="3" s="1"/>
  <c r="E26" i="3"/>
  <c r="G61" i="3" s="1"/>
  <c r="E21" i="3"/>
  <c r="G56" i="3" s="1"/>
  <c r="E22" i="3"/>
  <c r="G57" i="3" s="1"/>
  <c r="E19" i="3"/>
  <c r="G54" i="3" s="1"/>
  <c r="E12" i="3"/>
  <c r="I47" i="3" s="1"/>
  <c r="E11" i="3"/>
  <c r="I46" i="3" s="1"/>
  <c r="E8" i="3"/>
  <c r="H43" i="3" s="1"/>
  <c r="E5" i="3"/>
  <c r="E4" i="3"/>
  <c r="E3" i="3"/>
  <c r="P12" i="1"/>
  <c r="P23" i="1"/>
  <c r="K18" i="1"/>
  <c r="P9" i="1"/>
  <c r="P5" i="1"/>
  <c r="P4" i="1"/>
  <c r="K9" i="1"/>
  <c r="K6" i="1"/>
  <c r="K5" i="1"/>
  <c r="K4" i="1"/>
  <c r="D14" i="1"/>
  <c r="D15" i="1"/>
  <c r="D25" i="1"/>
  <c r="D19" i="1"/>
  <c r="D7" i="1"/>
  <c r="D8" i="1"/>
  <c r="D3" i="1"/>
  <c r="D2" i="1"/>
  <c r="D1" i="1"/>
  <c r="F47" i="3" l="1"/>
  <c r="F46" i="3"/>
  <c r="F43" i="3"/>
  <c r="F61" i="3"/>
  <c r="I61" i="3"/>
  <c r="F57" i="3"/>
  <c r="H30" i="3"/>
  <c r="H31" i="3" s="1"/>
  <c r="F56" i="3"/>
  <c r="F54" i="3"/>
  <c r="H61" i="3"/>
  <c r="I57" i="3"/>
  <c r="I56" i="3"/>
  <c r="H57" i="3"/>
  <c r="I54" i="3"/>
  <c r="H56" i="3"/>
  <c r="H54" i="3"/>
  <c r="G51" i="3"/>
  <c r="H51" i="3"/>
  <c r="I51" i="3"/>
  <c r="G47" i="3"/>
  <c r="H47" i="3"/>
  <c r="G46" i="3"/>
  <c r="H46" i="3"/>
  <c r="G43" i="3"/>
  <c r="I43" i="3"/>
  <c r="F28" i="3" l="1"/>
  <c r="F29" i="3" s="1"/>
  <c r="H28" i="3"/>
  <c r="H29" i="3" s="1"/>
  <c r="H32" i="3" s="1"/>
  <c r="I28" i="3"/>
  <c r="I29" i="3" s="1"/>
  <c r="G28" i="3"/>
  <c r="G29" i="3" s="1"/>
  <c r="I31" i="3"/>
  <c r="I32" i="3" s="1"/>
  <c r="G31" i="3"/>
  <c r="G32" i="3" s="1"/>
  <c r="F31" i="3"/>
  <c r="F32" i="3" l="1"/>
  <c r="F34" i="3"/>
  <c r="F35" i="3" l="1"/>
</calcChain>
</file>

<file path=xl/sharedStrings.xml><?xml version="1.0" encoding="utf-8"?>
<sst xmlns="http://schemas.openxmlformats.org/spreadsheetml/2006/main" count="105" uniqueCount="63">
  <si>
    <t xml:space="preserve">RTCC </t>
  </si>
  <si>
    <t>Using ULFRCO</t>
  </si>
  <si>
    <t>EM3</t>
  </si>
  <si>
    <t>EM2</t>
  </si>
  <si>
    <t>Using PLFRCO</t>
  </si>
  <si>
    <t>EM0</t>
  </si>
  <si>
    <t xml:space="preserve">Using </t>
  </si>
  <si>
    <t>Eink display</t>
  </si>
  <si>
    <t>RefreshPower</t>
  </si>
  <si>
    <t>Standby</t>
  </si>
  <si>
    <t>Load Switch</t>
  </si>
  <si>
    <t xml:space="preserve">PMIC - </t>
  </si>
  <si>
    <t>TPS22919</t>
  </si>
  <si>
    <t>5.5V</t>
  </si>
  <si>
    <t>1.5A</t>
  </si>
  <si>
    <t>TIBQ25570</t>
  </si>
  <si>
    <t>85% efficiency</t>
  </si>
  <si>
    <t xml:space="preserve">Quiscent current </t>
  </si>
  <si>
    <t>AVDD supply</t>
  </si>
  <si>
    <t xml:space="preserve">MIN </t>
  </si>
  <si>
    <t>TYP</t>
  </si>
  <si>
    <t>MAX</t>
  </si>
  <si>
    <t>Temp</t>
  </si>
  <si>
    <t>Si7021</t>
  </si>
  <si>
    <t>Startup</t>
  </si>
  <si>
    <t>0.06*10^-6</t>
  </si>
  <si>
    <t xml:space="preserve">I2C transaction </t>
  </si>
  <si>
    <t xml:space="preserve">Humidity and temp reading </t>
  </si>
  <si>
    <t>IO expander</t>
  </si>
  <si>
    <t>On state</t>
  </si>
  <si>
    <t>TCA6408A</t>
  </si>
  <si>
    <t xml:space="preserve">Working </t>
  </si>
  <si>
    <t>Blue gecko</t>
  </si>
  <si>
    <t>E ink</t>
  </si>
  <si>
    <t>Load Switch x2</t>
  </si>
  <si>
    <t>PMIC</t>
  </si>
  <si>
    <t>Sleep</t>
  </si>
  <si>
    <t>Quiescent</t>
  </si>
  <si>
    <t>BlueGecko</t>
  </si>
  <si>
    <t>Power Supply</t>
  </si>
  <si>
    <t>Active</t>
  </si>
  <si>
    <t xml:space="preserve">Sleep </t>
  </si>
  <si>
    <t>Deep Sleep</t>
  </si>
  <si>
    <t>Quiesent Current</t>
  </si>
  <si>
    <t>Start up</t>
  </si>
  <si>
    <t>Resistance ON State</t>
  </si>
  <si>
    <t>0.2 OHMS</t>
  </si>
  <si>
    <t>Average Current during reading</t>
  </si>
  <si>
    <t>Keyboard Matrix</t>
  </si>
  <si>
    <t xml:space="preserve">Current </t>
  </si>
  <si>
    <t>Current</t>
  </si>
  <si>
    <t>Time (s)</t>
  </si>
  <si>
    <t>%Time</t>
  </si>
  <si>
    <t>Component</t>
  </si>
  <si>
    <t>Description</t>
  </si>
  <si>
    <t>38.4MHz clock</t>
  </si>
  <si>
    <t>Average power(W)</t>
  </si>
  <si>
    <t>Energy required for 24 hour(J)</t>
  </si>
  <si>
    <t>Min capacitance (F)</t>
  </si>
  <si>
    <t>Energy needs of the device and application (mins)</t>
  </si>
  <si>
    <t>Energy(J) = Power x %Time</t>
  </si>
  <si>
    <t>Power(W)</t>
  </si>
  <si>
    <t>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</si>
</sst>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83F9-A35D-46AE-8CD4-337F73988262}">
  <dimension ref="A1:P25"/>
  <sheetViews>
    <sheetView topLeftCell="A16" workbookViewId="0">
      <selection activeCell="A25" sqref="A25"/>
    </sheetView>
  </sheetViews>
  <sheetFormatPr defaultRowHeight="14.4" x14ac:dyDescent="0.3"/>
  <cols>
    <col min="2" max="2" width="12" bestFit="1" customWidth="1"/>
    <col min="3" max="3" width="12.5546875" bestFit="1" customWidth="1"/>
    <col min="4" max="4" width="10" bestFit="1" customWidth="1"/>
  </cols>
  <sheetData>
    <row r="1" spans="1:16" x14ac:dyDescent="0.3">
      <c r="A1" t="s">
        <v>2</v>
      </c>
      <c r="B1" t="s">
        <v>0</v>
      </c>
      <c r="C1" t="s">
        <v>1</v>
      </c>
      <c r="D1">
        <f>3*10^-6</f>
        <v>3.0000000000000001E-6</v>
      </c>
      <c r="G1" t="s">
        <v>31</v>
      </c>
      <c r="M1" t="s">
        <v>36</v>
      </c>
    </row>
    <row r="2" spans="1:16" x14ac:dyDescent="0.3">
      <c r="A2" t="s">
        <v>3</v>
      </c>
      <c r="C2" t="s">
        <v>4</v>
      </c>
      <c r="D2">
        <f>3.3*10^-6</f>
        <v>3.2999999999999997E-6</v>
      </c>
    </row>
    <row r="3" spans="1:16" x14ac:dyDescent="0.3">
      <c r="A3" t="s">
        <v>5</v>
      </c>
      <c r="C3" t="s">
        <v>6</v>
      </c>
      <c r="D3">
        <f>128*10^-6*38.4</f>
        <v>4.9151999999999998E-3</v>
      </c>
      <c r="G3" t="s">
        <v>32</v>
      </c>
    </row>
    <row r="4" spans="1:16" x14ac:dyDescent="0.3">
      <c r="H4" t="s">
        <v>2</v>
      </c>
      <c r="I4" t="s">
        <v>0</v>
      </c>
      <c r="J4" t="s">
        <v>1</v>
      </c>
      <c r="K4">
        <f>3*10^-6</f>
        <v>3.0000000000000001E-6</v>
      </c>
      <c r="M4" t="s">
        <v>3</v>
      </c>
      <c r="O4" t="s">
        <v>4</v>
      </c>
      <c r="P4">
        <f>3.3*10^-6</f>
        <v>3.2999999999999997E-6</v>
      </c>
    </row>
    <row r="5" spans="1:16" x14ac:dyDescent="0.3">
      <c r="H5" t="s">
        <v>3</v>
      </c>
      <c r="J5" t="s">
        <v>4</v>
      </c>
      <c r="K5">
        <f>3.3*10^-6</f>
        <v>3.2999999999999997E-6</v>
      </c>
      <c r="M5" t="s">
        <v>5</v>
      </c>
      <c r="O5" t="s">
        <v>6</v>
      </c>
      <c r="P5">
        <f>128*10^-6*38.4</f>
        <v>4.9151999999999998E-3</v>
      </c>
    </row>
    <row r="6" spans="1:16" x14ac:dyDescent="0.3">
      <c r="A6" t="s">
        <v>7</v>
      </c>
      <c r="H6" t="s">
        <v>5</v>
      </c>
      <c r="J6" t="s">
        <v>6</v>
      </c>
      <c r="K6">
        <f>128*10^-6*38.4</f>
        <v>4.9151999999999998E-3</v>
      </c>
    </row>
    <row r="7" spans="1:16" x14ac:dyDescent="0.3">
      <c r="A7" t="s">
        <v>8</v>
      </c>
      <c r="D7">
        <f>30*10^-3</f>
        <v>0.03</v>
      </c>
    </row>
    <row r="8" spans="1:16" x14ac:dyDescent="0.3">
      <c r="A8" t="s">
        <v>9</v>
      </c>
      <c r="D8">
        <f>0.017*10^-3</f>
        <v>1.7000000000000003E-5</v>
      </c>
      <c r="G8" t="s">
        <v>33</v>
      </c>
    </row>
    <row r="9" spans="1:16" x14ac:dyDescent="0.3">
      <c r="H9" t="s">
        <v>8</v>
      </c>
      <c r="K9">
        <f>30*10^-3</f>
        <v>0.03</v>
      </c>
      <c r="M9" t="s">
        <v>9</v>
      </c>
      <c r="P9">
        <f>0.017*10^-3</f>
        <v>1.7000000000000003E-5</v>
      </c>
    </row>
    <row r="10" spans="1:16" x14ac:dyDescent="0.3">
      <c r="A10" t="s">
        <v>10</v>
      </c>
    </row>
    <row r="11" spans="1:16" x14ac:dyDescent="0.3">
      <c r="A11" t="s">
        <v>12</v>
      </c>
      <c r="B11" t="s">
        <v>13</v>
      </c>
      <c r="C11" t="s">
        <v>14</v>
      </c>
      <c r="G11" t="s">
        <v>34</v>
      </c>
    </row>
    <row r="12" spans="1:16" x14ac:dyDescent="0.3">
      <c r="A12" t="s">
        <v>11</v>
      </c>
      <c r="B12" t="s">
        <v>16</v>
      </c>
      <c r="M12" t="s">
        <v>37</v>
      </c>
      <c r="P12">
        <f>15*10^-6*2</f>
        <v>2.9999999999999997E-5</v>
      </c>
    </row>
    <row r="13" spans="1:16" x14ac:dyDescent="0.3">
      <c r="A13" t="s">
        <v>15</v>
      </c>
    </row>
    <row r="14" spans="1:16" x14ac:dyDescent="0.3">
      <c r="A14" t="s">
        <v>17</v>
      </c>
      <c r="D14">
        <f>488*10^-9</f>
        <v>4.8800000000000003E-7</v>
      </c>
      <c r="G14" t="s">
        <v>35</v>
      </c>
    </row>
    <row r="15" spans="1:16" x14ac:dyDescent="0.3">
      <c r="A15" t="s">
        <v>29</v>
      </c>
      <c r="D15">
        <f>8*10^-6</f>
        <v>7.9999999999999996E-6</v>
      </c>
    </row>
    <row r="16" spans="1:16" x14ac:dyDescent="0.3">
      <c r="A16" t="s">
        <v>23</v>
      </c>
    </row>
    <row r="17" spans="1:16" x14ac:dyDescent="0.3">
      <c r="B17" t="s">
        <v>9</v>
      </c>
      <c r="D17" t="s">
        <v>25</v>
      </c>
      <c r="G17" t="s">
        <v>23</v>
      </c>
    </row>
    <row r="18" spans="1:16" x14ac:dyDescent="0.3">
      <c r="B18" t="s">
        <v>24</v>
      </c>
      <c r="H18" t="s">
        <v>26</v>
      </c>
      <c r="K18">
        <f>3.5*10^-3</f>
        <v>3.5000000000000001E-3</v>
      </c>
      <c r="M18" t="s">
        <v>9</v>
      </c>
      <c r="P18" t="s">
        <v>25</v>
      </c>
    </row>
    <row r="19" spans="1:16" x14ac:dyDescent="0.3">
      <c r="B19" t="s">
        <v>26</v>
      </c>
      <c r="D19">
        <f>3.5*10^-3</f>
        <v>3.5000000000000001E-3</v>
      </c>
      <c r="H19" t="s">
        <v>27</v>
      </c>
      <c r="K19">
        <v>0.09</v>
      </c>
    </row>
    <row r="20" spans="1:16" x14ac:dyDescent="0.3">
      <c r="B20" t="s">
        <v>27</v>
      </c>
      <c r="D20">
        <v>0.09</v>
      </c>
    </row>
    <row r="22" spans="1:16" x14ac:dyDescent="0.3">
      <c r="G22" t="s">
        <v>28</v>
      </c>
    </row>
    <row r="23" spans="1:16" x14ac:dyDescent="0.3">
      <c r="A23" t="s">
        <v>28</v>
      </c>
      <c r="M23" t="s">
        <v>17</v>
      </c>
      <c r="P23">
        <f>1.5*10^-6</f>
        <v>1.5E-6</v>
      </c>
    </row>
    <row r="24" spans="1:16" x14ac:dyDescent="0.3">
      <c r="A24" t="s">
        <v>30</v>
      </c>
    </row>
    <row r="25" spans="1:16" x14ac:dyDescent="0.3">
      <c r="A25" t="s">
        <v>17</v>
      </c>
      <c r="D25">
        <f>1.5*10^-6</f>
        <v>1.5E-6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9191-4182-432D-B7DD-33EB9D9B41CF}">
  <dimension ref="A1:I6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6" sqref="M26"/>
    </sheetView>
  </sheetViews>
  <sheetFormatPr defaultRowHeight="14.4" x14ac:dyDescent="0.3"/>
  <cols>
    <col min="1" max="1" width="12.6640625" style="3" bestFit="1" customWidth="1"/>
    <col min="2" max="2" width="22.88671875" bestFit="1" customWidth="1"/>
    <col min="4" max="4" width="12.5546875" bestFit="1" customWidth="1"/>
    <col min="5" max="5" width="11" bestFit="1" customWidth="1"/>
    <col min="6" max="6" width="11" customWidth="1"/>
    <col min="7" max="7" width="10" bestFit="1" customWidth="1"/>
  </cols>
  <sheetData>
    <row r="1" spans="1:9" ht="15" thickBot="1" x14ac:dyDescent="0.35">
      <c r="A1" s="3" t="s">
        <v>53</v>
      </c>
      <c r="B1" s="4" t="s">
        <v>54</v>
      </c>
      <c r="C1" s="4"/>
      <c r="D1" s="4"/>
      <c r="E1" s="3" t="s">
        <v>50</v>
      </c>
      <c r="F1" s="3" t="s">
        <v>44</v>
      </c>
      <c r="G1" s="3" t="s">
        <v>40</v>
      </c>
      <c r="H1" s="3" t="s">
        <v>41</v>
      </c>
      <c r="I1" s="3" t="s">
        <v>42</v>
      </c>
    </row>
    <row r="2" spans="1:9" x14ac:dyDescent="0.3">
      <c r="A2" s="6" t="s">
        <v>38</v>
      </c>
      <c r="B2" s="7"/>
      <c r="C2" s="7"/>
      <c r="D2" s="7"/>
      <c r="E2" s="7"/>
      <c r="F2" s="7"/>
      <c r="G2" s="7"/>
      <c r="H2" s="7"/>
      <c r="I2" s="8"/>
    </row>
    <row r="3" spans="1:9" x14ac:dyDescent="0.3">
      <c r="A3" s="9"/>
      <c r="B3" s="10" t="s">
        <v>2</v>
      </c>
      <c r="C3" s="10" t="s">
        <v>0</v>
      </c>
      <c r="D3" s="10" t="s">
        <v>1</v>
      </c>
      <c r="E3" s="10">
        <f>3*10^-6</f>
        <v>3.0000000000000001E-6</v>
      </c>
      <c r="F3" s="10"/>
      <c r="G3" s="10">
        <v>1</v>
      </c>
      <c r="H3" s="10">
        <v>1</v>
      </c>
      <c r="I3" s="11">
        <v>1</v>
      </c>
    </row>
    <row r="4" spans="1:9" x14ac:dyDescent="0.3">
      <c r="A4" s="9"/>
      <c r="B4" s="10" t="s">
        <v>3</v>
      </c>
      <c r="C4" s="10"/>
      <c r="D4" s="10" t="s">
        <v>4</v>
      </c>
      <c r="E4" s="10">
        <f>3.3*10^-6</f>
        <v>3.2999999999999997E-6</v>
      </c>
      <c r="F4" s="10"/>
      <c r="G4" s="10">
        <v>0</v>
      </c>
      <c r="H4" s="10">
        <v>1</v>
      </c>
      <c r="I4" s="11"/>
    </row>
    <row r="5" spans="1:9" ht="15" thickBot="1" x14ac:dyDescent="0.35">
      <c r="A5" s="12"/>
      <c r="B5" s="13" t="s">
        <v>5</v>
      </c>
      <c r="C5" s="13"/>
      <c r="D5" s="13" t="s">
        <v>55</v>
      </c>
      <c r="E5" s="13">
        <f>128*10^-6*38.4</f>
        <v>4.9151999999999998E-3</v>
      </c>
      <c r="F5" s="13"/>
      <c r="G5" s="13">
        <v>1</v>
      </c>
      <c r="H5" s="13"/>
      <c r="I5" s="14"/>
    </row>
    <row r="6" spans="1:9" ht="15" hidden="1" thickBot="1" x14ac:dyDescent="0.35"/>
    <row r="7" spans="1:9" x14ac:dyDescent="0.3">
      <c r="A7" s="6" t="s">
        <v>39</v>
      </c>
      <c r="B7" s="7"/>
      <c r="C7" s="7"/>
      <c r="D7" s="7"/>
      <c r="E7" s="7"/>
      <c r="F7" s="7"/>
      <c r="G7" s="7"/>
      <c r="H7" s="7"/>
      <c r="I7" s="8"/>
    </row>
    <row r="8" spans="1:9" ht="15" thickBot="1" x14ac:dyDescent="0.35">
      <c r="A8" s="12"/>
      <c r="B8" s="13" t="s">
        <v>37</v>
      </c>
      <c r="C8" s="13"/>
      <c r="D8" s="13"/>
      <c r="E8" s="13">
        <f>700*10^-9</f>
        <v>7.0000000000000007E-7</v>
      </c>
      <c r="F8" s="13">
        <v>1</v>
      </c>
      <c r="G8" s="13">
        <v>1</v>
      </c>
      <c r="H8" s="13">
        <v>1</v>
      </c>
      <c r="I8" s="14">
        <v>1</v>
      </c>
    </row>
    <row r="9" spans="1:9" ht="15" hidden="1" thickBot="1" x14ac:dyDescent="0.35"/>
    <row r="10" spans="1:9" x14ac:dyDescent="0.3">
      <c r="A10" s="6" t="s">
        <v>7</v>
      </c>
      <c r="B10" s="7"/>
      <c r="C10" s="7"/>
      <c r="D10" s="7"/>
      <c r="E10" s="7"/>
      <c r="F10" s="7"/>
      <c r="G10" s="7"/>
      <c r="H10" s="7"/>
      <c r="I10" s="8"/>
    </row>
    <row r="11" spans="1:9" x14ac:dyDescent="0.3">
      <c r="A11" s="9"/>
      <c r="B11" s="10" t="s">
        <v>8</v>
      </c>
      <c r="C11" s="10"/>
      <c r="D11" s="10"/>
      <c r="E11" s="10">
        <f>30*10^-3</f>
        <v>0.03</v>
      </c>
      <c r="F11" s="10"/>
      <c r="G11" s="10">
        <v>1</v>
      </c>
      <c r="H11" s="10">
        <v>1</v>
      </c>
      <c r="I11" s="11"/>
    </row>
    <row r="12" spans="1:9" x14ac:dyDescent="0.3">
      <c r="A12" s="9"/>
      <c r="B12" s="10" t="s">
        <v>9</v>
      </c>
      <c r="C12" s="10"/>
      <c r="D12" s="10"/>
      <c r="E12" s="10">
        <f>0.017*10^-3</f>
        <v>1.7000000000000003E-5</v>
      </c>
      <c r="F12" s="10"/>
      <c r="G12" s="10">
        <v>1</v>
      </c>
      <c r="H12" s="10">
        <v>1</v>
      </c>
      <c r="I12" s="11"/>
    </row>
    <row r="13" spans="1:9" ht="15" thickBot="1" x14ac:dyDescent="0.35">
      <c r="A13" s="12"/>
      <c r="B13" s="13" t="s">
        <v>43</v>
      </c>
      <c r="C13" s="13"/>
      <c r="D13" s="13"/>
      <c r="E13" s="13"/>
      <c r="F13" s="13"/>
      <c r="G13" s="13"/>
      <c r="H13" s="13"/>
      <c r="I13" s="14"/>
    </row>
    <row r="14" spans="1:9" ht="15" hidden="1" thickBot="1" x14ac:dyDescent="0.35"/>
    <row r="15" spans="1:9" x14ac:dyDescent="0.3">
      <c r="A15" s="6" t="s">
        <v>34</v>
      </c>
      <c r="B15" s="7"/>
      <c r="C15" s="7"/>
      <c r="D15" s="7"/>
      <c r="E15" s="7"/>
      <c r="F15" s="7"/>
      <c r="G15" s="7"/>
      <c r="H15" s="7"/>
      <c r="I15" s="8"/>
    </row>
    <row r="16" spans="1:9" x14ac:dyDescent="0.3">
      <c r="A16" s="9"/>
      <c r="B16" s="10" t="s">
        <v>37</v>
      </c>
      <c r="C16" s="10"/>
      <c r="D16" s="10"/>
      <c r="E16" s="10">
        <f>15*10^-6*2</f>
        <v>2.9999999999999997E-5</v>
      </c>
      <c r="F16" s="10">
        <v>1</v>
      </c>
      <c r="G16" s="10">
        <v>1</v>
      </c>
      <c r="H16" s="10">
        <v>1</v>
      </c>
      <c r="I16" s="11">
        <v>1</v>
      </c>
    </row>
    <row r="17" spans="1:9" ht="15" thickBot="1" x14ac:dyDescent="0.35">
      <c r="A17" s="12"/>
      <c r="B17" s="13" t="s">
        <v>45</v>
      </c>
      <c r="C17" s="13"/>
      <c r="D17" s="13" t="s">
        <v>46</v>
      </c>
      <c r="E17" s="13"/>
      <c r="F17" s="13"/>
      <c r="G17" s="13"/>
      <c r="H17" s="13"/>
      <c r="I17" s="14"/>
    </row>
    <row r="18" spans="1:9" x14ac:dyDescent="0.3">
      <c r="A18" s="6" t="s">
        <v>23</v>
      </c>
      <c r="B18" s="7"/>
      <c r="C18" s="7"/>
      <c r="D18" s="7"/>
      <c r="E18" s="7"/>
      <c r="F18" s="7"/>
      <c r="G18" s="7"/>
      <c r="H18" s="7"/>
      <c r="I18" s="8"/>
    </row>
    <row r="19" spans="1:9" x14ac:dyDescent="0.3">
      <c r="A19" s="9"/>
      <c r="B19" s="10" t="s">
        <v>9</v>
      </c>
      <c r="C19" s="10"/>
      <c r="D19" s="10"/>
      <c r="E19" s="10">
        <f>0.06*10^-6</f>
        <v>5.9999999999999995E-8</v>
      </c>
      <c r="F19" s="10">
        <v>1</v>
      </c>
      <c r="G19" s="10">
        <v>1</v>
      </c>
      <c r="H19" s="10">
        <v>1</v>
      </c>
      <c r="I19" s="11">
        <v>1</v>
      </c>
    </row>
    <row r="20" spans="1:9" x14ac:dyDescent="0.3">
      <c r="A20" s="9"/>
      <c r="B20" s="10" t="s">
        <v>24</v>
      </c>
      <c r="C20" s="10"/>
      <c r="D20" s="10"/>
      <c r="E20" s="10">
        <v>4.0000000000000001E-3</v>
      </c>
      <c r="F20" s="10">
        <v>1</v>
      </c>
      <c r="G20" s="10"/>
      <c r="H20" s="10"/>
      <c r="I20" s="11"/>
    </row>
    <row r="21" spans="1:9" x14ac:dyDescent="0.3">
      <c r="A21" s="9"/>
      <c r="B21" s="10" t="s">
        <v>26</v>
      </c>
      <c r="C21" s="10"/>
      <c r="D21" s="10"/>
      <c r="E21" s="10">
        <f>4*10^-3</f>
        <v>4.0000000000000001E-3</v>
      </c>
      <c r="F21" s="10"/>
      <c r="G21" s="10"/>
      <c r="H21" s="10"/>
      <c r="I21" s="11"/>
    </row>
    <row r="22" spans="1:9" x14ac:dyDescent="0.3">
      <c r="A22" s="9"/>
      <c r="B22" s="10" t="s">
        <v>27</v>
      </c>
      <c r="C22" s="10"/>
      <c r="D22" s="10"/>
      <c r="E22" s="10">
        <f>0.18*10^-3</f>
        <v>1.7999999999999998E-4</v>
      </c>
      <c r="F22" s="10"/>
      <c r="G22" s="10"/>
      <c r="H22" s="10"/>
      <c r="I22" s="11"/>
    </row>
    <row r="23" spans="1:9" ht="15" thickBot="1" x14ac:dyDescent="0.35">
      <c r="A23" s="12"/>
      <c r="B23" s="13" t="s">
        <v>47</v>
      </c>
      <c r="C23" s="13"/>
      <c r="D23" s="13"/>
      <c r="E23" s="13">
        <v>8.0000000000000004E-4</v>
      </c>
      <c r="F23" s="13"/>
      <c r="G23" s="13">
        <v>1</v>
      </c>
      <c r="H23" s="13">
        <v>1</v>
      </c>
      <c r="I23" s="14"/>
    </row>
    <row r="24" spans="1:9" ht="15" hidden="1" thickBot="1" x14ac:dyDescent="0.35"/>
    <row r="25" spans="1:9" x14ac:dyDescent="0.3">
      <c r="A25" s="6" t="s">
        <v>28</v>
      </c>
      <c r="B25" s="7"/>
      <c r="C25" s="7"/>
      <c r="D25" s="7"/>
      <c r="E25" s="7"/>
      <c r="F25" s="7"/>
      <c r="G25" s="7"/>
      <c r="H25" s="7"/>
      <c r="I25" s="8"/>
    </row>
    <row r="26" spans="1:9" ht="15" thickBot="1" x14ac:dyDescent="0.35">
      <c r="A26" s="12" t="s">
        <v>30</v>
      </c>
      <c r="B26" s="13" t="s">
        <v>17</v>
      </c>
      <c r="C26" s="13"/>
      <c r="D26" s="13"/>
      <c r="E26" s="13">
        <f>1.5*10^-6</f>
        <v>1.5E-6</v>
      </c>
      <c r="F26" s="13">
        <v>1</v>
      </c>
      <c r="G26" s="13">
        <v>1</v>
      </c>
      <c r="H26" s="13">
        <v>1</v>
      </c>
      <c r="I26" s="14">
        <v>1</v>
      </c>
    </row>
    <row r="28" spans="1:9" x14ac:dyDescent="0.3">
      <c r="A28" s="1" t="s">
        <v>62</v>
      </c>
      <c r="B28" s="1"/>
      <c r="C28" s="1"/>
      <c r="D28" s="1"/>
      <c r="E28" s="1"/>
      <c r="F28">
        <f>SUM(F43:F63)</f>
        <v>4.0322600000000002E-3</v>
      </c>
      <c r="G28">
        <f>SUM(G43:G63)</f>
        <v>3.0849259999999996E-2</v>
      </c>
      <c r="H28">
        <f t="shared" ref="H28:I28" si="0">SUM(H43:H63)</f>
        <v>3.0849259999999996E-2</v>
      </c>
      <c r="I28">
        <f t="shared" si="0"/>
        <v>3.2260000000000006E-5</v>
      </c>
    </row>
    <row r="29" spans="1:9" x14ac:dyDescent="0.3">
      <c r="A29" s="1" t="s">
        <v>61</v>
      </c>
      <c r="B29" s="1"/>
      <c r="C29" s="1"/>
      <c r="D29" s="1"/>
      <c r="E29" s="1"/>
      <c r="F29">
        <f>F28*3.3</f>
        <v>1.3306458E-2</v>
      </c>
      <c r="G29">
        <f t="shared" ref="G29:I29" si="1">G28*3.3</f>
        <v>0.10180255799999999</v>
      </c>
      <c r="H29">
        <f t="shared" si="1"/>
        <v>0.10180255799999999</v>
      </c>
      <c r="I29">
        <f t="shared" si="1"/>
        <v>1.0645800000000002E-4</v>
      </c>
    </row>
    <row r="30" spans="1:9" x14ac:dyDescent="0.3">
      <c r="A30" s="1" t="s">
        <v>51</v>
      </c>
      <c r="B30" s="1"/>
      <c r="C30" s="1"/>
      <c r="D30" s="1"/>
      <c r="E30" s="1"/>
      <c r="F30">
        <f>15*7*1</f>
        <v>105</v>
      </c>
      <c r="G30">
        <f>24*60*60</f>
        <v>86400</v>
      </c>
      <c r="H30">
        <f>G30</f>
        <v>86400</v>
      </c>
      <c r="I30">
        <f>16*7*60*60</f>
        <v>403200</v>
      </c>
    </row>
    <row r="31" spans="1:9" x14ac:dyDescent="0.3">
      <c r="A31" s="1" t="s">
        <v>52</v>
      </c>
      <c r="B31" s="1"/>
      <c r="C31" s="1"/>
      <c r="D31" s="1"/>
      <c r="E31" s="1"/>
      <c r="F31">
        <f>F30/(SUM($F$30:$I$30))</f>
        <v>1.8225844247142449E-4</v>
      </c>
      <c r="G31">
        <f t="shared" ref="G31:I31" si="2">G30/(SUM($F$30:$I$30))</f>
        <v>0.14997266123362929</v>
      </c>
      <c r="H31">
        <f t="shared" si="2"/>
        <v>0.14997266123362929</v>
      </c>
      <c r="I31">
        <f t="shared" si="2"/>
        <v>0.69987241909026998</v>
      </c>
    </row>
    <row r="32" spans="1:9" x14ac:dyDescent="0.3">
      <c r="A32" s="1" t="s">
        <v>60</v>
      </c>
      <c r="B32" s="1"/>
      <c r="C32" s="1"/>
      <c r="D32" s="1"/>
      <c r="E32" s="1"/>
      <c r="F32">
        <f>F31*F29</f>
        <v>2.4252143098914262E-6</v>
      </c>
      <c r="G32">
        <f t="shared" ref="G32:I32" si="3">G31*G29</f>
        <v>1.5267600543650896E-2</v>
      </c>
      <c r="H32">
        <f t="shared" si="3"/>
        <v>1.5267600543650896E-2</v>
      </c>
      <c r="I32">
        <f t="shared" si="3"/>
        <v>7.4507017991511977E-5</v>
      </c>
    </row>
    <row r="33" spans="1:9" x14ac:dyDescent="0.3">
      <c r="A33" s="5"/>
      <c r="B33" s="2"/>
      <c r="C33" s="2"/>
      <c r="D33" s="2"/>
      <c r="E33" s="2"/>
    </row>
    <row r="34" spans="1:9" x14ac:dyDescent="0.3">
      <c r="A34" s="1" t="s">
        <v>56</v>
      </c>
      <c r="B34" s="1"/>
      <c r="C34" s="1"/>
      <c r="D34" s="1"/>
      <c r="E34" s="1"/>
      <c r="F34">
        <f>SUM(F32:I32)</f>
        <v>3.0612133319603198E-2</v>
      </c>
    </row>
    <row r="35" spans="1:9" x14ac:dyDescent="0.3">
      <c r="A35" s="1" t="s">
        <v>57</v>
      </c>
      <c r="B35" s="1"/>
      <c r="C35" s="1"/>
      <c r="D35" s="1"/>
      <c r="E35" s="1"/>
      <c r="F35">
        <f>F34*60*60*24</f>
        <v>2644.8883188137161</v>
      </c>
    </row>
    <row r="36" spans="1:9" x14ac:dyDescent="0.3">
      <c r="A36" s="1" t="s">
        <v>58</v>
      </c>
      <c r="B36" s="1"/>
      <c r="C36" s="1"/>
      <c r="D36" s="1"/>
      <c r="E36" s="1"/>
      <c r="F36">
        <f>F34/0.4^2*2</f>
        <v>0.3826516664950399</v>
      </c>
    </row>
    <row r="37" spans="1:9" x14ac:dyDescent="0.3">
      <c r="A37" s="1" t="s">
        <v>59</v>
      </c>
      <c r="B37" s="1"/>
      <c r="C37" s="1"/>
      <c r="D37" s="1"/>
      <c r="E37" s="1"/>
      <c r="F37">
        <f>1.6/0.014/60</f>
        <v>1.9047619047619049</v>
      </c>
    </row>
    <row r="42" spans="1:9" hidden="1" x14ac:dyDescent="0.3">
      <c r="A42" s="3" t="s">
        <v>48</v>
      </c>
    </row>
    <row r="43" spans="1:9" hidden="1" x14ac:dyDescent="0.3">
      <c r="E43" t="s">
        <v>49</v>
      </c>
      <c r="F43">
        <f>$E8*F8</f>
        <v>7.0000000000000007E-7</v>
      </c>
      <c r="G43">
        <f>$E8*G8</f>
        <v>7.0000000000000007E-7</v>
      </c>
      <c r="H43">
        <f>$E8*H8</f>
        <v>7.0000000000000007E-7</v>
      </c>
      <c r="I43">
        <f>$E8*I8</f>
        <v>7.0000000000000007E-7</v>
      </c>
    </row>
    <row r="44" spans="1:9" hidden="1" x14ac:dyDescent="0.3">
      <c r="F44">
        <f>$E9*F9</f>
        <v>0</v>
      </c>
      <c r="G44">
        <f>$E9*G9</f>
        <v>0</v>
      </c>
      <c r="H44">
        <f>$E9*H9</f>
        <v>0</v>
      </c>
      <c r="I44">
        <f>$E9*I9</f>
        <v>0</v>
      </c>
    </row>
    <row r="45" spans="1:9" hidden="1" x14ac:dyDescent="0.3">
      <c r="F45">
        <f>$E10*F10</f>
        <v>0</v>
      </c>
      <c r="G45">
        <f>$E10*G10</f>
        <v>0</v>
      </c>
      <c r="H45">
        <f>$E10*H10</f>
        <v>0</v>
      </c>
      <c r="I45">
        <f>$E10*I10</f>
        <v>0</v>
      </c>
    </row>
    <row r="46" spans="1:9" hidden="1" x14ac:dyDescent="0.3">
      <c r="F46">
        <f>$E11*F11</f>
        <v>0</v>
      </c>
      <c r="G46">
        <f>$E11*G11</f>
        <v>0.03</v>
      </c>
      <c r="H46">
        <f>$E11*H11</f>
        <v>0.03</v>
      </c>
      <c r="I46">
        <f>$E11*I11</f>
        <v>0</v>
      </c>
    </row>
    <row r="47" spans="1:9" hidden="1" x14ac:dyDescent="0.3">
      <c r="F47">
        <f>$E12*F12</f>
        <v>0</v>
      </c>
      <c r="G47">
        <f>$E12*G12</f>
        <v>1.7000000000000003E-5</v>
      </c>
      <c r="H47">
        <f>$E12*H12</f>
        <v>1.7000000000000003E-5</v>
      </c>
      <c r="I47">
        <f>$E12*I12</f>
        <v>0</v>
      </c>
    </row>
    <row r="48" spans="1:9" hidden="1" x14ac:dyDescent="0.3">
      <c r="F48">
        <f>$E13*F13</f>
        <v>0</v>
      </c>
      <c r="G48">
        <f>$E13*G13</f>
        <v>0</v>
      </c>
      <c r="H48">
        <f>$E13*H13</f>
        <v>0</v>
      </c>
      <c r="I48">
        <f>$E13*I13</f>
        <v>0</v>
      </c>
    </row>
    <row r="49" spans="6:9" hidden="1" x14ac:dyDescent="0.3">
      <c r="F49">
        <f>$E14*F14</f>
        <v>0</v>
      </c>
      <c r="G49">
        <f>$E14*G14</f>
        <v>0</v>
      </c>
      <c r="H49">
        <f>$E14*H14</f>
        <v>0</v>
      </c>
      <c r="I49">
        <f>$E14*I14</f>
        <v>0</v>
      </c>
    </row>
    <row r="50" spans="6:9" hidden="1" x14ac:dyDescent="0.3">
      <c r="F50">
        <f>$E15*F15</f>
        <v>0</v>
      </c>
      <c r="G50">
        <f>$E15*G15</f>
        <v>0</v>
      </c>
      <c r="H50">
        <f>$E15*H15</f>
        <v>0</v>
      </c>
      <c r="I50">
        <f>$E15*I15</f>
        <v>0</v>
      </c>
    </row>
    <row r="51" spans="6:9" hidden="1" x14ac:dyDescent="0.3">
      <c r="F51">
        <f>$E16*F16</f>
        <v>2.9999999999999997E-5</v>
      </c>
      <c r="G51">
        <f>$E16*G16</f>
        <v>2.9999999999999997E-5</v>
      </c>
      <c r="H51">
        <f>$E16*H16</f>
        <v>2.9999999999999997E-5</v>
      </c>
      <c r="I51">
        <f>$E16*I16</f>
        <v>2.9999999999999997E-5</v>
      </c>
    </row>
    <row r="52" spans="6:9" hidden="1" x14ac:dyDescent="0.3">
      <c r="F52">
        <f>$E17*F17</f>
        <v>0</v>
      </c>
      <c r="G52">
        <f>$E17*G17</f>
        <v>0</v>
      </c>
      <c r="H52">
        <f>$E17*H17</f>
        <v>0</v>
      </c>
      <c r="I52">
        <f>$E17*I17</f>
        <v>0</v>
      </c>
    </row>
    <row r="53" spans="6:9" hidden="1" x14ac:dyDescent="0.3">
      <c r="F53">
        <f>$E18*F18</f>
        <v>0</v>
      </c>
      <c r="G53">
        <f>$E18*G18</f>
        <v>0</v>
      </c>
      <c r="H53">
        <f>$E18*H18</f>
        <v>0</v>
      </c>
      <c r="I53">
        <f>$E18*I18</f>
        <v>0</v>
      </c>
    </row>
    <row r="54" spans="6:9" hidden="1" x14ac:dyDescent="0.3">
      <c r="F54">
        <f>$E19*F19</f>
        <v>5.9999999999999995E-8</v>
      </c>
      <c r="G54">
        <f>$E19*G19</f>
        <v>5.9999999999999995E-8</v>
      </c>
      <c r="H54">
        <f>$E19*H19</f>
        <v>5.9999999999999995E-8</v>
      </c>
      <c r="I54">
        <f>$E19*I19</f>
        <v>5.9999999999999995E-8</v>
      </c>
    </row>
    <row r="55" spans="6:9" hidden="1" x14ac:dyDescent="0.3">
      <c r="F55">
        <f>$E20*F20</f>
        <v>4.0000000000000001E-3</v>
      </c>
      <c r="G55">
        <f>$E20*G20</f>
        <v>0</v>
      </c>
      <c r="H55">
        <f>$E20*H20</f>
        <v>0</v>
      </c>
      <c r="I55">
        <f>$E20*I20</f>
        <v>0</v>
      </c>
    </row>
    <row r="56" spans="6:9" hidden="1" x14ac:dyDescent="0.3">
      <c r="F56">
        <f>$E21*F21</f>
        <v>0</v>
      </c>
      <c r="G56">
        <f>$E21*G21</f>
        <v>0</v>
      </c>
      <c r="H56">
        <f>$E21*H21</f>
        <v>0</v>
      </c>
      <c r="I56">
        <f>$E21*I21</f>
        <v>0</v>
      </c>
    </row>
    <row r="57" spans="6:9" hidden="1" x14ac:dyDescent="0.3">
      <c r="F57">
        <f>$E22*F22</f>
        <v>0</v>
      </c>
      <c r="G57">
        <f>$E22*G22</f>
        <v>0</v>
      </c>
      <c r="H57">
        <f>$E22*H22</f>
        <v>0</v>
      </c>
      <c r="I57">
        <f>$E22*I22</f>
        <v>0</v>
      </c>
    </row>
    <row r="58" spans="6:9" hidden="1" x14ac:dyDescent="0.3">
      <c r="F58">
        <f>$E23*F23</f>
        <v>0</v>
      </c>
      <c r="G58">
        <f>$E23*G23</f>
        <v>8.0000000000000004E-4</v>
      </c>
      <c r="H58">
        <f>$E23*H23</f>
        <v>8.0000000000000004E-4</v>
      </c>
      <c r="I58">
        <f>$E23*I23</f>
        <v>0</v>
      </c>
    </row>
    <row r="59" spans="6:9" hidden="1" x14ac:dyDescent="0.3">
      <c r="F59">
        <f>$E24*F24</f>
        <v>0</v>
      </c>
      <c r="G59">
        <f>$E24*G24</f>
        <v>0</v>
      </c>
      <c r="H59">
        <f>$E24*H24</f>
        <v>0</v>
      </c>
      <c r="I59">
        <f>$E24*I24</f>
        <v>0</v>
      </c>
    </row>
    <row r="60" spans="6:9" hidden="1" x14ac:dyDescent="0.3">
      <c r="F60">
        <f>$E25*F25</f>
        <v>0</v>
      </c>
      <c r="G60">
        <f>$E25*G25</f>
        <v>0</v>
      </c>
      <c r="H60">
        <f>$E25*H25</f>
        <v>0</v>
      </c>
      <c r="I60">
        <f>$E25*I25</f>
        <v>0</v>
      </c>
    </row>
    <row r="61" spans="6:9" hidden="1" x14ac:dyDescent="0.3">
      <c r="F61">
        <f>$E26*F26</f>
        <v>1.5E-6</v>
      </c>
      <c r="G61">
        <f>$E26*G26</f>
        <v>1.5E-6</v>
      </c>
      <c r="H61">
        <f>$E26*H26</f>
        <v>1.5E-6</v>
      </c>
      <c r="I61">
        <f>$E26*I26</f>
        <v>1.5E-6</v>
      </c>
    </row>
    <row r="62" spans="6:9" hidden="1" x14ac:dyDescent="0.3"/>
  </sheetData>
  <mergeCells count="10">
    <mergeCell ref="A31:E31"/>
    <mergeCell ref="A30:E30"/>
    <mergeCell ref="A29:E29"/>
    <mergeCell ref="A28:E28"/>
    <mergeCell ref="B1:D1"/>
    <mergeCell ref="A37:E37"/>
    <mergeCell ref="A36:E36"/>
    <mergeCell ref="A35:E35"/>
    <mergeCell ref="A34:E34"/>
    <mergeCell ref="A32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CDF7-8266-4DF5-80BF-F87CAF2F0932}">
  <dimension ref="A1:D3"/>
  <sheetViews>
    <sheetView workbookViewId="0">
      <selection activeCell="B2" sqref="B2"/>
    </sheetView>
  </sheetViews>
  <sheetFormatPr defaultRowHeight="14.4" x14ac:dyDescent="0.3"/>
  <cols>
    <col min="1" max="1" width="11.109375" bestFit="1" customWidth="1"/>
  </cols>
  <sheetData>
    <row r="1" spans="1:4" x14ac:dyDescent="0.3">
      <c r="B1" t="s">
        <v>19</v>
      </c>
      <c r="C1" t="s">
        <v>20</v>
      </c>
      <c r="D1" t="s">
        <v>21</v>
      </c>
    </row>
    <row r="2" spans="1:4" x14ac:dyDescent="0.3">
      <c r="A2" t="s">
        <v>18</v>
      </c>
      <c r="B2">
        <v>1.8</v>
      </c>
      <c r="C2">
        <v>3.3</v>
      </c>
      <c r="D2">
        <v>3.8</v>
      </c>
    </row>
    <row r="3" spans="1:4" x14ac:dyDescent="0.3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Adithya</dc:creator>
  <cp:lastModifiedBy>Anagha Adithya</cp:lastModifiedBy>
  <dcterms:created xsi:type="dcterms:W3CDTF">2024-09-15T02:43:32Z</dcterms:created>
  <dcterms:modified xsi:type="dcterms:W3CDTF">2024-09-15T05:59:04Z</dcterms:modified>
</cp:coreProperties>
</file>