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q25505(70" sheetId="1" r:id="rId4"/>
    <sheet state="visible" name="Sheet3" sheetId="2" r:id="rId5"/>
  </sheets>
  <definedNames>
    <definedName name="RSET2">'bq25505(70'!$C$31</definedName>
    <definedName name="RSET3">'bq25505(70'!$C$32</definedName>
    <definedName name="RSET1">'bq25505(70'!$C$30</definedName>
  </definedNames>
  <calcPr/>
</workbook>
</file>

<file path=xl/sharedStrings.xml><?xml version="1.0" encoding="utf-8"?>
<sst xmlns="http://schemas.openxmlformats.org/spreadsheetml/2006/main" count="147" uniqueCount="97">
  <si>
    <t>User Input</t>
  </si>
  <si>
    <t>VBIAS</t>
  </si>
  <si>
    <t>V</t>
  </si>
  <si>
    <t>Fixed</t>
  </si>
  <si>
    <t>Comparator threshold for VSTOR of charger.</t>
  </si>
  <si>
    <t>Comparator threshold voltages indicating when</t>
  </si>
  <si>
    <t>For the bq25570 only, comparator threshold</t>
  </si>
  <si>
    <t>Maximum power point threshold, e.g. ~0.7-0.8 of</t>
  </si>
  <si>
    <t xml:space="preserve">Typically the max storage element voltage, </t>
  </si>
  <si>
    <t>VSTOR has risen above VBAT_OK_HYST or fallen</t>
  </si>
  <si>
    <t>for VOUT of buck converter.</t>
  </si>
  <si>
    <t>solar panel's open circuit voltage.</t>
  </si>
  <si>
    <t>e.g. 4.2V for LiIon battery.</t>
  </si>
  <si>
    <t>below VBAT_OK.</t>
  </si>
  <si>
    <r>
      <rPr>
        <rFont val="Calibri"/>
        <color rgb="FFA5A5A5"/>
        <sz val="14.0"/>
      </rPr>
      <t xml:space="preserve">VBAT_UV </t>
    </r>
    <r>
      <rPr>
        <rFont val="Calibri"/>
        <color rgb="FFA5A5A5"/>
        <sz val="14.0"/>
        <u/>
      </rPr>
      <t>&lt;</t>
    </r>
    <r>
      <rPr>
        <rFont val="Calibri"/>
        <color theme="1"/>
        <sz val="14.0"/>
      </rPr>
      <t xml:space="preserve"> VBAT_OV </t>
    </r>
    <r>
      <rPr>
        <rFont val="Calibri"/>
        <color rgb="FFA5A5A5"/>
        <sz val="14.0"/>
        <u/>
      </rPr>
      <t>&lt;</t>
    </r>
    <r>
      <rPr>
        <rFont val="Calibri"/>
        <color rgb="FFA5A5A5"/>
        <sz val="14.0"/>
      </rPr>
      <t xml:space="preserve"> 5.5V</t>
    </r>
  </si>
  <si>
    <r>
      <rPr>
        <rFont val="Calibri"/>
        <color rgb="FF7F7F7F"/>
        <sz val="14.0"/>
      </rPr>
      <t xml:space="preserve">VBAT_OV </t>
    </r>
    <r>
      <rPr>
        <rFont val="Calibri"/>
        <color rgb="FF7F7F7F"/>
        <sz val="14.0"/>
        <u/>
      </rPr>
      <t>&gt;</t>
    </r>
    <r>
      <rPr>
        <rFont val="Calibri"/>
        <color theme="1"/>
        <sz val="14.0"/>
      </rPr>
      <t xml:space="preserve"> VBAT_OK_HYST </t>
    </r>
    <r>
      <rPr>
        <rFont val="Calibri"/>
        <color rgb="FF7F7F7F"/>
        <sz val="14.0"/>
        <u/>
      </rPr>
      <t>&gt;</t>
    </r>
    <r>
      <rPr>
        <rFont val="Calibri"/>
        <color rgb="FF7F7F7F"/>
        <sz val="14.0"/>
      </rPr>
      <t xml:space="preserve"> VBAT_UV</t>
    </r>
  </si>
  <si>
    <r>
      <rPr>
        <rFont val="Calibri"/>
        <color rgb="FFA5A5A5"/>
        <sz val="14.0"/>
      </rPr>
      <t xml:space="preserve">1.3V </t>
    </r>
    <r>
      <rPr>
        <rFont val="Calibri"/>
        <color rgb="FFA5A5A5"/>
        <sz val="14.0"/>
        <u/>
      </rPr>
      <t>&lt;</t>
    </r>
    <r>
      <rPr>
        <rFont val="Calibri"/>
        <color rgb="FFBFBFBF"/>
        <sz val="14.0"/>
      </rPr>
      <t xml:space="preserve"> </t>
    </r>
    <r>
      <rPr>
        <rFont val="Calibri"/>
        <color theme="1"/>
        <sz val="14.0"/>
      </rPr>
      <t xml:space="preserve">VOUT </t>
    </r>
    <r>
      <rPr>
        <rFont val="Calibri"/>
        <color rgb="FF7F7F7F"/>
        <sz val="14.0"/>
        <u/>
      </rPr>
      <t>&lt;</t>
    </r>
    <r>
      <rPr>
        <rFont val="Calibri"/>
        <color rgb="FF7F7F7F"/>
        <sz val="14.0"/>
      </rPr>
      <t xml:space="preserve"> VBAT_OV</t>
    </r>
  </si>
  <si>
    <t>MPPT</t>
  </si>
  <si>
    <t>Desired</t>
  </si>
  <si>
    <r>
      <rPr>
        <rFont val="Calibri"/>
        <color theme="1"/>
        <sz val="11.0"/>
      </rPr>
      <t>RSUM</t>
    </r>
    <r>
      <rPr>
        <rFont val="Calibri"/>
        <color rgb="FFFF0000"/>
        <sz val="11.0"/>
        <vertAlign val="superscript"/>
      </rPr>
      <t>1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</si>
  <si>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</si>
  <si>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RSUM</t>
    </r>
    <r>
      <rPr>
        <rFont val="Calibri"/>
        <color rgb="FFFF0000"/>
        <sz val="11.0"/>
        <vertAlign val="superscript"/>
      </rPr>
      <t>1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</si>
  <si>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</si>
  <si>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RSUM</t>
    </r>
    <r>
      <rPr>
        <rFont val="Calibri"/>
        <color rgb="FFFF0000"/>
        <sz val="11.0"/>
        <vertAlign val="superscript"/>
      </rPr>
      <t>1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</si>
  <si>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</si>
  <si>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t>VBAT_OK</t>
  </si>
  <si>
    <t>&gt; VBAT_UV</t>
  </si>
  <si>
    <r>
      <rPr>
        <rFont val="Calibri"/>
        <color theme="1"/>
        <sz val="11.0"/>
      </rPr>
      <t>RSUM</t>
    </r>
    <r>
      <rPr>
        <rFont val="Calibri"/>
        <color rgb="FFFF0000"/>
        <sz val="11.0"/>
        <vertAlign val="superscript"/>
      </rPr>
      <t>1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</si>
  <si>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</si>
  <si>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t>VIN_DC(OC)</t>
  </si>
  <si>
    <t>Open Circuit Volts</t>
  </si>
  <si>
    <t>VBAT_OV</t>
  </si>
  <si>
    <t>VBAT_OK_HYST</t>
  </si>
  <si>
    <t>&gt; VBAT_OK</t>
  </si>
  <si>
    <t>VOUT</t>
  </si>
  <si>
    <t>VREF_SAMP</t>
  </si>
  <si>
    <t>MPP voltage</t>
  </si>
  <si>
    <r>
      <rPr>
        <rFont val="Calibri"/>
        <color rgb="FFC00000"/>
        <sz val="11.0"/>
      </rPr>
      <t>closest 1% resistor</t>
    </r>
    <r>
      <rPr>
        <rFont val="Calibri"/>
        <color rgb="FFC00000"/>
        <sz val="11.0"/>
        <vertAlign val="superscript"/>
      </rPr>
      <t>1</t>
    </r>
  </si>
  <si>
    <r>
      <rPr>
        <rFont val="Calibri"/>
        <color rgb="FFC00000"/>
        <sz val="11.0"/>
      </rPr>
      <t>closest 1% resistor</t>
    </r>
    <r>
      <rPr>
        <rFont val="Calibri"/>
        <color rgb="FFC00000"/>
        <sz val="11.0"/>
        <vertAlign val="superscript"/>
      </rPr>
      <t>1</t>
    </r>
  </si>
  <si>
    <r>
      <rPr>
        <rFont val="Calibri"/>
        <color rgb="FFC00000"/>
        <sz val="11.0"/>
      </rPr>
      <t>closest 1% resistor</t>
    </r>
    <r>
      <rPr>
        <rFont val="Calibri"/>
        <color rgb="FFC00000"/>
        <sz val="11.0"/>
        <vertAlign val="superscript"/>
      </rPr>
      <t>1</t>
    </r>
  </si>
  <si>
    <t>Exact</t>
  </si>
  <si>
    <t>&lt;</t>
  </si>
  <si>
    <t xml:space="preserve">&gt; </t>
  </si>
  <si>
    <r>
      <rPr>
        <rFont val="Calibri"/>
        <color rgb="FFC00000"/>
        <sz val="11.0"/>
      </rPr>
      <t>closest 1% resistor</t>
    </r>
    <r>
      <rPr>
        <rFont val="Calibri"/>
        <color rgb="FFC00000"/>
        <sz val="11.0"/>
        <vertAlign val="superscript"/>
      </rPr>
      <t>1</t>
    </r>
  </si>
  <si>
    <t>Computed</t>
  </si>
  <si>
    <t>ROK1</t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</si>
  <si>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</si>
  <si>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t>ROC1</t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</si>
  <si>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</si>
  <si>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t>ROV1</t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</si>
  <si>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</si>
  <si>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t>ROK2</t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</si>
  <si>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</si>
  <si>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t>ROUT1</t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</si>
  <si>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</si>
  <si>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r>
      <rPr>
        <rFont val="Calibri"/>
        <color theme="1"/>
        <sz val="11.0"/>
      </rPr>
      <t>+10MEG</t>
    </r>
    <r>
      <rPr>
        <rFont val="Calibri"/>
        <color theme="1"/>
        <sz val="11.0"/>
        <vertAlign val="superscript"/>
      </rPr>
      <t>2</t>
    </r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</si>
  <si>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</si>
  <si>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t>ROV2</t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</si>
  <si>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</si>
  <si>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t>ROK3</t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</si>
  <si>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</si>
  <si>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r>
      <rPr>
        <rFont val="Calibri"/>
        <color theme="1"/>
        <sz val="11.0"/>
      </rPr>
      <t>+10MEG</t>
    </r>
    <r>
      <rPr>
        <rFont val="Calibri"/>
        <color theme="1"/>
        <sz val="11.0"/>
        <vertAlign val="superscript"/>
      </rPr>
      <t>2</t>
    </r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</si>
  <si>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</si>
  <si>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t>ROC2</t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</si>
  <si>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</si>
  <si>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t>ROUT2</t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</si>
  <si>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</si>
  <si>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r>
      <rPr>
        <rFont val="Calibri"/>
        <color theme="1"/>
        <sz val="11.0"/>
      </rPr>
      <t>+10MEG</t>
    </r>
    <r>
      <rPr>
        <rFont val="Calibri"/>
        <color theme="1"/>
        <sz val="11.0"/>
        <vertAlign val="superscript"/>
      </rPr>
      <t>2</t>
    </r>
  </si>
  <si>
    <r>
      <rPr>
        <rFont val="Calibri"/>
        <color rgb="FFC00000"/>
        <sz val="11.0"/>
      </rPr>
      <t>M</t>
    </r>
    <r>
      <rPr>
        <rFont val="Symbol"/>
        <color rgb="FFC00000"/>
        <sz val="11.0"/>
      </rPr>
      <t>W</t>
    </r>
  </si>
  <si>
    <t>VREF SAMP</t>
  </si>
  <si>
    <t>Selected</t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</si>
  <si>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</si>
  <si>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</si>
  <si>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</si>
  <si>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</si>
  <si>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</si>
  <si>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</si>
  <si>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'+10MEG</t>
    </r>
    <r>
      <rPr>
        <rFont val="Calibri"/>
        <color theme="1"/>
        <sz val="11.0"/>
        <vertAlign val="superscript"/>
      </rPr>
      <t>2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</si>
  <si>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</si>
  <si>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+10MEG</t>
    </r>
    <r>
      <rPr>
        <rFont val="Calibri"/>
        <color theme="1"/>
        <sz val="11.0"/>
        <vertAlign val="superscript"/>
      </rPr>
      <t>2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</si>
  <si>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</si>
  <si>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</si>
  <si>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</si>
  <si>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</si>
  <si>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color theme="1"/>
        <sz val="11.0"/>
      </rPr>
      <t>+10MEG</t>
    </r>
    <r>
      <rPr>
        <rFont val="Calibri"/>
        <color theme="1"/>
        <sz val="11.0"/>
        <vertAlign val="superscript"/>
      </rPr>
      <t>2</t>
    </r>
  </si>
  <si>
    <r>
      <rPr>
        <rFont val="Calibri"/>
        <color theme="1"/>
        <sz val="11.0"/>
      </rPr>
      <t>M</t>
    </r>
    <r>
      <rPr>
        <rFont val="Symbol"/>
        <color theme="1"/>
        <sz val="11.0"/>
      </rPr>
      <t>W</t>
    </r>
  </si>
  <si>
    <r>
      <rPr>
        <rFont val="Calibri"/>
        <b/>
        <color theme="1"/>
        <sz val="11.0"/>
      </rPr>
      <t>Typ voltage</t>
    </r>
    <r>
      <rPr>
        <rFont val="Calibri"/>
        <b/>
        <color theme="1"/>
        <sz val="11.0"/>
        <vertAlign val="superscript"/>
      </rPr>
      <t>3</t>
    </r>
  </si>
  <si>
    <t>VBAT_OV(typ)</t>
  </si>
  <si>
    <t>% diff</t>
  </si>
  <si>
    <t>VBAT_OK (typ)</t>
  </si>
  <si>
    <t>VOUT(typ)</t>
  </si>
  <si>
    <r>
      <rPr>
        <rFont val="Calibri"/>
        <b/>
        <color theme="1"/>
        <sz val="11.0"/>
      </rPr>
      <t>Typ voltage</t>
    </r>
    <r>
      <rPr>
        <rFont val="Calibri"/>
        <b/>
        <color theme="1"/>
        <sz val="11.0"/>
        <vertAlign val="superscript"/>
      </rPr>
      <t>3</t>
    </r>
  </si>
  <si>
    <t>VBAT_OK_HYST (typ)</t>
  </si>
  <si>
    <r>
      <rPr>
        <rFont val="Calibri"/>
        <color rgb="FFFF0000"/>
        <sz val="11.0"/>
        <vertAlign val="superscript"/>
      </rPr>
      <t>1</t>
    </r>
    <r>
      <rPr>
        <rFont val="Calibri"/>
        <color rgb="FFFF0000"/>
        <sz val="11.0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</si>
  <si>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</si>
  <si>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Granularity of resistors values &gt; 10 Mohm is greatly reduced so you may need to use a 10 Mohm resistor in series with a smaller resistor in order to achieve the desired resistance value.</t>
    </r>
  </si>
  <si>
    <r>
      <rPr>
        <rFont val="Calibri"/>
        <color theme="1"/>
        <sz val="11.0"/>
        <vertAlign val="superscript"/>
      </rPr>
      <t>3</t>
    </r>
    <r>
      <rPr>
        <rFont val="Calibri"/>
        <color theme="1"/>
        <sz val="11.0"/>
      </rPr>
      <t>Total dc regulation accuracy is a function of VBIAS tolerance, resistor tolerance, line regulation, load regulation and output voltage ripple (i.e., output capacitance).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</si>
</sst>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4.0"/>
      <color theme="1"/>
      <name val="Calibri"/>
    </font>
    <font/>
    <font>
      <b/>
      <sz val="11.0"/>
      <color theme="1"/>
      <name val="Calibri"/>
    </font>
    <font>
      <sz val="11.0"/>
      <color rgb="FF7F7F7F"/>
      <name val="Calibri"/>
    </font>
    <font>
      <sz val="11.0"/>
      <color rgb="FFC00000"/>
      <name val="Calibri"/>
    </font>
    <font>
      <sz val="11.0"/>
      <color rgb="FFFF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40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3" fontId="1" numFmtId="0" xfId="0" applyBorder="1" applyFont="1"/>
    <xf borderId="1" fillId="3" fontId="1" numFmtId="0" xfId="0" applyBorder="1" applyFont="1"/>
    <xf borderId="1" fillId="4" fontId="1" numFmtId="0" xfId="0" applyBorder="1" applyFill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4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4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2" numFmtId="0" xfId="0" applyAlignment="1" applyBorder="1" applyFont="1">
      <alignment horizontal="center"/>
    </xf>
    <xf borderId="21" fillId="0" fontId="3" numFmtId="0" xfId="0" applyBorder="1" applyFont="1"/>
    <xf borderId="22" fillId="0" fontId="3" numFmtId="0" xfId="0" applyBorder="1" applyFont="1"/>
    <xf borderId="0" fillId="0" fontId="4" numFmtId="0" xfId="0" applyFont="1"/>
    <xf borderId="2" fillId="5" fontId="5" numFmtId="0" xfId="0" applyBorder="1" applyFill="1" applyFont="1"/>
    <xf borderId="23" fillId="5" fontId="5" numFmtId="0" xfId="0" applyBorder="1" applyFont="1"/>
    <xf borderId="3" fillId="5" fontId="5" numFmtId="0" xfId="0" applyBorder="1" applyFont="1"/>
    <xf borderId="24" fillId="5" fontId="1" numFmtId="0" xfId="0" applyBorder="1" applyFont="1"/>
    <xf borderId="25" fillId="3" fontId="1" numFmtId="0" xfId="0" applyBorder="1" applyFont="1"/>
    <xf borderId="23" fillId="2" fontId="1" numFmtId="0" xfId="0" applyBorder="1" applyFont="1"/>
    <xf borderId="23" fillId="3" fontId="1" numFmtId="0" xfId="0" applyBorder="1" applyFont="1"/>
    <xf borderId="26" fillId="5" fontId="1" numFmtId="0" xfId="0" applyBorder="1" applyFont="1"/>
    <xf borderId="23" fillId="2" fontId="1" numFmtId="0" xfId="0" applyAlignment="1" applyBorder="1" applyFont="1">
      <alignment readingOrder="0"/>
    </xf>
    <xf borderId="23" fillId="5" fontId="1" numFmtId="0" xfId="0" applyBorder="1" applyFont="1"/>
    <xf borderId="25" fillId="5" fontId="1" numFmtId="0" xfId="0" applyBorder="1" applyFont="1"/>
    <xf borderId="27" fillId="3" fontId="6" numFmtId="0" xfId="0" applyAlignment="1" applyBorder="1" applyFont="1">
      <alignment horizontal="center"/>
    </xf>
    <xf borderId="28" fillId="0" fontId="3" numFmtId="0" xfId="0" applyBorder="1" applyFont="1"/>
    <xf borderId="23" fillId="3" fontId="1" numFmtId="0" xfId="0" applyAlignment="1" applyBorder="1" applyFont="1">
      <alignment horizontal="center"/>
    </xf>
    <xf borderId="23" fillId="3" fontId="6" numFmtId="0" xfId="0" applyAlignment="1" applyBorder="1" applyFont="1">
      <alignment horizontal="center" vertical="center"/>
    </xf>
    <xf borderId="23" fillId="3" fontId="1" numFmtId="164" xfId="0" applyBorder="1" applyFont="1" applyNumberFormat="1"/>
    <xf borderId="23" fillId="3" fontId="6" numFmtId="164" xfId="0" applyBorder="1" applyFont="1" applyNumberFormat="1"/>
    <xf borderId="26" fillId="3" fontId="6" numFmtId="0" xfId="0" applyBorder="1" applyFont="1"/>
    <xf borderId="29" fillId="3" fontId="1" numFmtId="164" xfId="0" applyBorder="1" applyFont="1" applyNumberFormat="1"/>
    <xf borderId="29" fillId="3" fontId="6" numFmtId="164" xfId="0" applyBorder="1" applyFont="1" applyNumberFormat="1"/>
    <xf borderId="23" fillId="5" fontId="1" numFmtId="164" xfId="0" applyBorder="1" applyFont="1" applyNumberFormat="1"/>
    <xf borderId="30" fillId="3" fontId="1" numFmtId="0" xfId="0" applyBorder="1" applyFont="1"/>
    <xf borderId="31" fillId="3" fontId="6" numFmtId="164" xfId="0" applyBorder="1" applyFont="1" applyNumberFormat="1"/>
    <xf borderId="23" fillId="3" fontId="6" numFmtId="0" xfId="0" applyBorder="1" applyFont="1"/>
    <xf borderId="32" fillId="5" fontId="1" numFmtId="0" xfId="0" applyBorder="1" applyFont="1"/>
    <xf borderId="23" fillId="3" fontId="1" numFmtId="2" xfId="0" applyBorder="1" applyFont="1" applyNumberFormat="1"/>
    <xf borderId="25" fillId="3" fontId="4" numFmtId="0" xfId="0" applyBorder="1" applyFont="1"/>
    <xf borderId="23" fillId="3" fontId="4" numFmtId="164" xfId="0" applyBorder="1" applyFont="1" applyNumberFormat="1"/>
    <xf borderId="23" fillId="3" fontId="4" numFmtId="2" xfId="0" applyBorder="1" applyFont="1" applyNumberFormat="1"/>
    <xf borderId="26" fillId="3" fontId="4" numFmtId="0" xfId="0" applyBorder="1" applyFont="1"/>
    <xf borderId="33" fillId="3" fontId="4" numFmtId="0" xfId="0" applyBorder="1" applyFont="1"/>
    <xf borderId="23" fillId="3" fontId="4" numFmtId="0" xfId="0" applyBorder="1" applyFont="1"/>
    <xf borderId="34" fillId="5" fontId="1" numFmtId="0" xfId="0" applyBorder="1" applyFont="1"/>
    <xf borderId="35" fillId="5" fontId="1" numFmtId="2" xfId="0" applyBorder="1" applyFont="1" applyNumberFormat="1"/>
    <xf borderId="35" fillId="5" fontId="1" numFmtId="0" xfId="0" applyBorder="1" applyFont="1"/>
    <xf borderId="36" fillId="5" fontId="1" numFmtId="0" xfId="0" applyBorder="1" applyFont="1"/>
    <xf borderId="34" fillId="3" fontId="4" numFmtId="0" xfId="0" applyBorder="1" applyFont="1"/>
    <xf borderId="31" fillId="3" fontId="4" numFmtId="164" xfId="0" applyBorder="1" applyFont="1" applyNumberFormat="1"/>
    <xf borderId="35" fillId="3" fontId="4" numFmtId="0" xfId="0" applyBorder="1" applyFont="1"/>
    <xf borderId="31" fillId="3" fontId="4" numFmtId="2" xfId="0" applyBorder="1" applyFont="1" applyNumberFormat="1"/>
    <xf borderId="37" fillId="3" fontId="4" numFmtId="0" xfId="0" applyBorder="1" applyFont="1"/>
    <xf borderId="35" fillId="3" fontId="4" numFmtId="164" xfId="0" applyBorder="1" applyFont="1" applyNumberFormat="1"/>
    <xf borderId="38" fillId="3" fontId="1" numFmtId="0" xfId="0" applyBorder="1" applyFont="1"/>
    <xf borderId="35" fillId="3" fontId="4" numFmtId="2" xfId="0" applyBorder="1" applyFont="1" applyNumberFormat="1"/>
    <xf borderId="0" fillId="0" fontId="5" numFmtId="0" xfId="0" applyFont="1"/>
    <xf borderId="0" fillId="0" fontId="1" numFmtId="0" xfId="0" applyFont="1"/>
    <xf borderId="0" fillId="0" fontId="7" numFmtId="0" xfId="0" applyFont="1"/>
    <xf borderId="0" fillId="0" fontId="1" numFmtId="9" xfId="0" applyFont="1" applyNumberFormat="1"/>
    <xf borderId="23" fillId="0" fontId="1" numFmtId="0" xfId="0" applyAlignment="1" applyBorder="1" applyFont="1">
      <alignment horizontal="center" shrinkToFit="0" wrapText="1"/>
    </xf>
    <xf borderId="0" fillId="0" fontId="8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2" xfId="0" applyFont="1" applyNumberFormat="1"/>
    <xf borderId="0" fillId="0" fontId="7" numFmtId="2" xfId="0" applyFont="1" applyNumberFormat="1"/>
    <xf borderId="39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20</xdr:row>
      <xdr:rowOff>66675</xdr:rowOff>
    </xdr:from>
    <xdr:ext cx="38100" cy="323850"/>
    <xdr:grpSp>
      <xdr:nvGrpSpPr>
        <xdr:cNvPr id="2" name="Shape 2"/>
        <xdr:cNvGrpSpPr/>
      </xdr:nvGrpSpPr>
      <xdr:grpSpPr>
        <a:xfrm>
          <a:off x="5346000" y="3618075"/>
          <a:ext cx="0" cy="323850"/>
          <a:chOff x="5346000" y="3618075"/>
          <a:chExt cx="0" cy="323850"/>
        </a:xfrm>
      </xdr:grpSpPr>
      <xdr:cxnSp>
        <xdr:nvCxnSpPr>
          <xdr:cNvPr id="3" name="Shape 3"/>
          <xdr:cNvCxnSpPr/>
        </xdr:nvCxnSpPr>
        <xdr:spPr>
          <a:xfrm>
            <a:off x="5346000" y="3618075"/>
            <a:ext cx="0" cy="3238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200025</xdr:colOff>
      <xdr:row>21</xdr:row>
      <xdr:rowOff>28575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4" name="Shape 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20</xdr:col>
      <xdr:colOff>219075</xdr:colOff>
      <xdr:row>22</xdr:row>
      <xdr:rowOff>9525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5" name="Shape 5"/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</xdr:col>
      <xdr:colOff>9525</xdr:colOff>
      <xdr:row>15</xdr:row>
      <xdr:rowOff>104775</xdr:rowOff>
    </xdr:from>
    <xdr:ext cx="447675" cy="38100"/>
    <xdr:grpSp>
      <xdr:nvGrpSpPr>
        <xdr:cNvPr id="2" name="Shape 2"/>
        <xdr:cNvGrpSpPr/>
      </xdr:nvGrpSpPr>
      <xdr:grpSpPr>
        <a:xfrm>
          <a:off x="5122163" y="3780000"/>
          <a:ext cx="447675" cy="0"/>
          <a:chOff x="5122163" y="3780000"/>
          <a:chExt cx="447675" cy="0"/>
        </a:xfrm>
      </xdr:grpSpPr>
      <xdr:cxnSp>
        <xdr:nvCxnSpPr>
          <xdr:cNvPr id="6" name="Shape 6"/>
          <xdr:cNvCxnSpPr/>
        </xdr:nvCxnSpPr>
        <xdr:spPr>
          <a:xfrm>
            <a:off x="5122163" y="3780000"/>
            <a:ext cx="4476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0</xdr:colOff>
      <xdr:row>15</xdr:row>
      <xdr:rowOff>95250</xdr:rowOff>
    </xdr:from>
    <xdr:ext cx="447675" cy="38100"/>
    <xdr:grpSp>
      <xdr:nvGrpSpPr>
        <xdr:cNvPr id="2" name="Shape 2"/>
        <xdr:cNvGrpSpPr/>
      </xdr:nvGrpSpPr>
      <xdr:grpSpPr>
        <a:xfrm>
          <a:off x="5122163" y="3780000"/>
          <a:ext cx="447675" cy="0"/>
          <a:chOff x="5122163" y="3780000"/>
          <a:chExt cx="447675" cy="0"/>
        </a:xfrm>
      </xdr:grpSpPr>
      <xdr:cxnSp>
        <xdr:nvCxnSpPr>
          <xdr:cNvPr id="6" name="Shape 6"/>
          <xdr:cNvCxnSpPr/>
        </xdr:nvCxnSpPr>
        <xdr:spPr>
          <a:xfrm>
            <a:off x="5122163" y="3780000"/>
            <a:ext cx="4476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9525</xdr:colOff>
      <xdr:row>16</xdr:row>
      <xdr:rowOff>95250</xdr:rowOff>
    </xdr:from>
    <xdr:ext cx="447675" cy="38100"/>
    <xdr:grpSp>
      <xdr:nvGrpSpPr>
        <xdr:cNvPr id="2" name="Shape 2"/>
        <xdr:cNvGrpSpPr/>
      </xdr:nvGrpSpPr>
      <xdr:grpSpPr>
        <a:xfrm>
          <a:off x="5122163" y="3780000"/>
          <a:ext cx="447675" cy="0"/>
          <a:chOff x="5122163" y="3780000"/>
          <a:chExt cx="447675" cy="0"/>
        </a:xfrm>
      </xdr:grpSpPr>
      <xdr:cxnSp>
        <xdr:nvCxnSpPr>
          <xdr:cNvPr id="6" name="Shape 6"/>
          <xdr:cNvCxnSpPr/>
        </xdr:nvCxnSpPr>
        <xdr:spPr>
          <a:xfrm>
            <a:off x="5122163" y="3780000"/>
            <a:ext cx="4476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20</xdr:col>
      <xdr:colOff>9525</xdr:colOff>
      <xdr:row>16</xdr:row>
      <xdr:rowOff>95250</xdr:rowOff>
    </xdr:from>
    <xdr:ext cx="447675" cy="38100"/>
    <xdr:grpSp>
      <xdr:nvGrpSpPr>
        <xdr:cNvPr id="2" name="Shape 2"/>
        <xdr:cNvGrpSpPr/>
      </xdr:nvGrpSpPr>
      <xdr:grpSpPr>
        <a:xfrm>
          <a:off x="5122163" y="3780000"/>
          <a:ext cx="447675" cy="0"/>
          <a:chOff x="5122163" y="3780000"/>
          <a:chExt cx="447675" cy="0"/>
        </a:xfrm>
      </xdr:grpSpPr>
      <xdr:cxnSp>
        <xdr:nvCxnSpPr>
          <xdr:cNvPr id="6" name="Shape 6"/>
          <xdr:cNvCxnSpPr/>
        </xdr:nvCxnSpPr>
        <xdr:spPr>
          <a:xfrm>
            <a:off x="5122163" y="3780000"/>
            <a:ext cx="4476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14</xdr:col>
      <xdr:colOff>200025</xdr:colOff>
      <xdr:row>21</xdr:row>
      <xdr:rowOff>9525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4" name="Shape 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14</xdr:col>
      <xdr:colOff>9525</xdr:colOff>
      <xdr:row>16</xdr:row>
      <xdr:rowOff>85725</xdr:rowOff>
    </xdr:from>
    <xdr:ext cx="447675" cy="38100"/>
    <xdr:grpSp>
      <xdr:nvGrpSpPr>
        <xdr:cNvPr id="2" name="Shape 2"/>
        <xdr:cNvGrpSpPr/>
      </xdr:nvGrpSpPr>
      <xdr:grpSpPr>
        <a:xfrm>
          <a:off x="5122163" y="3780000"/>
          <a:ext cx="447675" cy="0"/>
          <a:chOff x="5122163" y="3780000"/>
          <a:chExt cx="447675" cy="0"/>
        </a:xfrm>
      </xdr:grpSpPr>
      <xdr:cxnSp>
        <xdr:nvCxnSpPr>
          <xdr:cNvPr id="7" name="Shape 7"/>
          <xdr:cNvCxnSpPr/>
        </xdr:nvCxnSpPr>
        <xdr:spPr>
          <a:xfrm>
            <a:off x="5122163" y="3780000"/>
            <a:ext cx="4476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14</xdr:col>
      <xdr:colOff>9525</xdr:colOff>
      <xdr:row>16</xdr:row>
      <xdr:rowOff>85725</xdr:rowOff>
    </xdr:from>
    <xdr:ext cx="447675" cy="38100"/>
    <xdr:grpSp>
      <xdr:nvGrpSpPr>
        <xdr:cNvPr id="2" name="Shape 2"/>
        <xdr:cNvGrpSpPr/>
      </xdr:nvGrpSpPr>
      <xdr:grpSpPr>
        <a:xfrm>
          <a:off x="5122163" y="3780000"/>
          <a:ext cx="447675" cy="0"/>
          <a:chOff x="5122163" y="3780000"/>
          <a:chExt cx="447675" cy="0"/>
        </a:xfrm>
      </xdr:grpSpPr>
      <xdr:cxnSp>
        <xdr:nvCxnSpPr>
          <xdr:cNvPr id="7" name="Shape 7"/>
          <xdr:cNvCxnSpPr/>
        </xdr:nvCxnSpPr>
        <xdr:spPr>
          <a:xfrm>
            <a:off x="5122163" y="3780000"/>
            <a:ext cx="4476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114300</xdr:colOff>
      <xdr:row>30</xdr:row>
      <xdr:rowOff>95250</xdr:rowOff>
    </xdr:from>
    <xdr:ext cx="9763125" cy="7067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3.14"/>
    <col customWidth="1" min="2" max="2" width="14.14"/>
    <col customWidth="1" min="3" max="3" width="6.71"/>
    <col customWidth="1" min="4" max="5" width="8.71"/>
    <col customWidth="1" min="6" max="6" width="6.71"/>
    <col customWidth="1" min="7" max="7" width="2.71"/>
    <col customWidth="1" min="8" max="8" width="19.29"/>
    <col customWidth="1" min="9" max="9" width="6.71"/>
    <col customWidth="1" min="10" max="11" width="8.71"/>
    <col customWidth="1" min="12" max="12" width="6.71"/>
    <col customWidth="1" min="13" max="13" width="2.71"/>
    <col customWidth="1" min="14" max="14" width="13.86"/>
    <col customWidth="1" min="15" max="15" width="6.71"/>
    <col customWidth="1" min="16" max="17" width="8.71"/>
    <col customWidth="1" min="18" max="18" width="6.71"/>
    <col customWidth="1" min="19" max="19" width="2.71"/>
    <col customWidth="1" min="20" max="20" width="12.71"/>
    <col customWidth="1" min="21" max="21" width="6.71"/>
    <col customWidth="1" min="22" max="28" width="8.71"/>
  </cols>
  <sheetData>
    <row r="1">
      <c r="A1" s="1" t="s">
        <v>0</v>
      </c>
      <c r="B1" s="2" t="s">
        <v>1</v>
      </c>
      <c r="C1" s="3">
        <v>1.21</v>
      </c>
      <c r="D1" s="3" t="s">
        <v>2</v>
      </c>
    </row>
    <row r="2">
      <c r="A2" s="4" t="s">
        <v>3</v>
      </c>
    </row>
    <row r="3">
      <c r="A3" s="5"/>
      <c r="B3" s="6" t="s">
        <v>4</v>
      </c>
      <c r="C3" s="7"/>
      <c r="D3" s="7"/>
      <c r="E3" s="7"/>
      <c r="F3" s="8"/>
      <c r="H3" s="9" t="s">
        <v>5</v>
      </c>
      <c r="I3" s="7"/>
      <c r="J3" s="7"/>
      <c r="K3" s="7"/>
      <c r="L3" s="8"/>
      <c r="N3" s="10" t="s">
        <v>6</v>
      </c>
      <c r="O3" s="11"/>
      <c r="P3" s="11"/>
      <c r="Q3" s="11"/>
      <c r="R3" s="12"/>
      <c r="T3" s="9" t="s">
        <v>7</v>
      </c>
      <c r="U3" s="7"/>
      <c r="V3" s="7"/>
      <c r="W3" s="7"/>
      <c r="X3" s="8"/>
    </row>
    <row r="4">
      <c r="A4" s="5"/>
      <c r="B4" s="13" t="s">
        <v>8</v>
      </c>
      <c r="F4" s="14"/>
      <c r="H4" s="15" t="s">
        <v>9</v>
      </c>
      <c r="L4" s="14"/>
      <c r="N4" s="13" t="s">
        <v>10</v>
      </c>
      <c r="R4" s="14"/>
      <c r="T4" s="15" t="s">
        <v>11</v>
      </c>
      <c r="X4" s="14"/>
    </row>
    <row r="5">
      <c r="A5" s="5"/>
      <c r="B5" s="16" t="s">
        <v>12</v>
      </c>
      <c r="C5" s="17"/>
      <c r="D5" s="17"/>
      <c r="E5" s="17"/>
      <c r="F5" s="18"/>
      <c r="H5" s="16" t="s">
        <v>13</v>
      </c>
      <c r="I5" s="17"/>
      <c r="J5" s="17"/>
      <c r="K5" s="17"/>
      <c r="L5" s="18"/>
      <c r="N5" s="19"/>
      <c r="O5" s="17"/>
      <c r="P5" s="17"/>
      <c r="Q5" s="17"/>
      <c r="R5" s="18"/>
      <c r="T5" s="19"/>
      <c r="U5" s="20"/>
      <c r="V5" s="20"/>
      <c r="W5" s="20"/>
      <c r="X5" s="21"/>
    </row>
    <row r="6">
      <c r="B6" s="22" t="s">
        <v>14</v>
      </c>
      <c r="C6" s="23"/>
      <c r="D6" s="23"/>
      <c r="E6" s="23"/>
      <c r="F6" s="24"/>
      <c r="H6" s="22" t="s">
        <v>15</v>
      </c>
      <c r="I6" s="23"/>
      <c r="J6" s="23"/>
      <c r="K6" s="23"/>
      <c r="L6" s="24"/>
      <c r="N6" s="22" t="s">
        <v>16</v>
      </c>
      <c r="O6" s="23"/>
      <c r="P6" s="23"/>
      <c r="Q6" s="23"/>
      <c r="R6" s="24"/>
      <c r="T6" s="22" t="s">
        <v>17</v>
      </c>
      <c r="U6" s="23"/>
      <c r="V6" s="23"/>
      <c r="W6" s="23"/>
      <c r="X6" s="24"/>
    </row>
    <row r="7">
      <c r="A7" s="25" t="s">
        <v>18</v>
      </c>
      <c r="B7" s="26"/>
      <c r="C7" s="27"/>
      <c r="D7" s="27"/>
      <c r="E7" s="28"/>
      <c r="F7" s="29"/>
      <c r="H7" s="30" t="s">
        <v>19</v>
      </c>
      <c r="I7" s="31">
        <v>13.0</v>
      </c>
      <c r="J7" s="32" t="s">
        <v>20</v>
      </c>
      <c r="K7" s="27"/>
      <c r="L7" s="33"/>
      <c r="N7" s="26"/>
      <c r="O7" s="27"/>
      <c r="P7" s="27"/>
      <c r="Q7" s="28"/>
      <c r="R7" s="29"/>
      <c r="T7" s="30" t="s">
        <v>21</v>
      </c>
      <c r="U7" s="34">
        <v>20.0</v>
      </c>
      <c r="V7" s="32" t="s">
        <v>22</v>
      </c>
      <c r="W7" s="27"/>
      <c r="X7" s="33"/>
    </row>
    <row r="8">
      <c r="A8" s="25" t="s">
        <v>18</v>
      </c>
      <c r="B8" s="30" t="s">
        <v>23</v>
      </c>
      <c r="C8" s="31">
        <v>13.0</v>
      </c>
      <c r="D8" s="32" t="s">
        <v>24</v>
      </c>
      <c r="E8" s="27"/>
      <c r="F8" s="33"/>
      <c r="H8" s="30" t="s">
        <v>25</v>
      </c>
      <c r="I8" s="34">
        <v>3.2</v>
      </c>
      <c r="J8" s="32" t="s">
        <v>2</v>
      </c>
      <c r="K8" s="35" t="s">
        <v>26</v>
      </c>
      <c r="L8" s="33"/>
      <c r="N8" s="30" t="s">
        <v>27</v>
      </c>
      <c r="O8" s="31">
        <v>13.0</v>
      </c>
      <c r="P8" s="32" t="s">
        <v>28</v>
      </c>
      <c r="Q8" s="27"/>
      <c r="R8" s="33"/>
      <c r="T8" s="30" t="s">
        <v>29</v>
      </c>
      <c r="U8" s="34">
        <v>4.15</v>
      </c>
      <c r="V8" s="32" t="s">
        <v>2</v>
      </c>
      <c r="W8" s="35" t="s">
        <v>30</v>
      </c>
      <c r="X8" s="33"/>
    </row>
    <row r="9">
      <c r="A9" s="25" t="s">
        <v>18</v>
      </c>
      <c r="B9" s="30" t="s">
        <v>31</v>
      </c>
      <c r="C9" s="31">
        <v>4.2</v>
      </c>
      <c r="D9" s="32" t="s">
        <v>2</v>
      </c>
      <c r="E9" s="35"/>
      <c r="F9" s="33"/>
      <c r="H9" s="30" t="s">
        <v>32</v>
      </c>
      <c r="I9" s="31">
        <v>3.6</v>
      </c>
      <c r="J9" s="32" t="s">
        <v>2</v>
      </c>
      <c r="K9" s="35" t="s">
        <v>33</v>
      </c>
      <c r="L9" s="33"/>
      <c r="N9" s="30" t="s">
        <v>34</v>
      </c>
      <c r="O9" s="31">
        <v>3.3</v>
      </c>
      <c r="P9" s="32" t="s">
        <v>2</v>
      </c>
      <c r="Q9" s="35"/>
      <c r="R9" s="33"/>
      <c r="T9" s="30" t="s">
        <v>35</v>
      </c>
      <c r="U9" s="34">
        <v>3.35</v>
      </c>
      <c r="V9" s="32" t="s">
        <v>2</v>
      </c>
      <c r="W9" s="35" t="s">
        <v>36</v>
      </c>
      <c r="X9" s="33"/>
    </row>
    <row r="10">
      <c r="B10" s="36"/>
      <c r="C10" s="35"/>
      <c r="D10" s="35"/>
      <c r="E10" s="27"/>
      <c r="F10" s="33"/>
      <c r="H10" s="36"/>
      <c r="I10" s="35"/>
      <c r="J10" s="35"/>
      <c r="K10" s="27"/>
      <c r="L10" s="33"/>
      <c r="N10" s="36"/>
      <c r="O10" s="35"/>
      <c r="P10" s="35"/>
      <c r="Q10" s="27"/>
      <c r="R10" s="33"/>
      <c r="T10" s="36"/>
      <c r="U10" s="35"/>
      <c r="V10" s="35"/>
      <c r="W10" s="35"/>
      <c r="X10" s="33"/>
    </row>
    <row r="11">
      <c r="B11" s="36"/>
      <c r="C11" s="35"/>
      <c r="D11" s="35"/>
      <c r="E11" s="27"/>
      <c r="F11" s="33"/>
      <c r="H11" s="36"/>
      <c r="I11" s="35"/>
      <c r="J11" s="37" t="s">
        <v>37</v>
      </c>
      <c r="K11" s="38"/>
      <c r="L11" s="33"/>
      <c r="N11" s="36"/>
      <c r="O11" s="35"/>
      <c r="P11" s="35"/>
      <c r="Q11" s="27"/>
      <c r="R11" s="33"/>
      <c r="T11" s="36"/>
      <c r="U11" s="35"/>
      <c r="V11" s="37" t="s">
        <v>38</v>
      </c>
      <c r="W11" s="38"/>
      <c r="X11" s="33"/>
    </row>
    <row r="12">
      <c r="B12" s="36"/>
      <c r="C12" s="35"/>
      <c r="D12" s="37" t="s">
        <v>39</v>
      </c>
      <c r="E12" s="38"/>
      <c r="F12" s="33"/>
      <c r="H12" s="36"/>
      <c r="I12" s="39" t="s">
        <v>40</v>
      </c>
      <c r="J12" s="40" t="s">
        <v>41</v>
      </c>
      <c r="K12" s="40" t="s">
        <v>42</v>
      </c>
      <c r="L12" s="33"/>
      <c r="N12" s="36"/>
      <c r="O12" s="35"/>
      <c r="P12" s="37" t="s">
        <v>43</v>
      </c>
      <c r="Q12" s="38"/>
      <c r="R12" s="33"/>
      <c r="T12" s="36"/>
      <c r="U12" s="39" t="s">
        <v>40</v>
      </c>
      <c r="V12" s="40" t="s">
        <v>41</v>
      </c>
      <c r="W12" s="40" t="s">
        <v>42</v>
      </c>
      <c r="X12" s="33"/>
    </row>
    <row r="13">
      <c r="A13" s="25" t="s">
        <v>44</v>
      </c>
      <c r="B13" s="36"/>
      <c r="C13" s="39" t="s">
        <v>40</v>
      </c>
      <c r="D13" s="40" t="s">
        <v>41</v>
      </c>
      <c r="E13" s="40" t="s">
        <v>42</v>
      </c>
      <c r="F13" s="33"/>
      <c r="H13" s="30" t="s">
        <v>45</v>
      </c>
      <c r="I13" s="41">
        <f>C1/I9*I7</f>
        <v>4.369444444</v>
      </c>
      <c r="J13" s="42">
        <f t="shared" ref="J13:J15" si="1">IF(I13&gt;1,VLOOKUP(I13*10,$AA$27:$AA$133,1)/10,IF(I13&gt;0.099,VLOOKUP(I13*100,$AB$27:$AB$133,1)/100,VLOOKUP(I13*1000,$AB$27:$AB$133,1)/1000))</f>
        <v>4.32</v>
      </c>
      <c r="K13" s="42">
        <f t="shared" ref="K13:K15" si="2">IF(I13&gt;1,OFFSET($AA$27,MATCH(I13*10,$AA$27:$AA$133,1),0)/10,IF(I13&gt;0.099, OFFSET($AB$27,MATCH(I13*100,$AB$27:$AB$133,1),0)/100,OFFSET($AB$27,MATCH(I13*1000,$AB$27:$AB$133,1),0)/1000))</f>
        <v>4.42</v>
      </c>
      <c r="L13" s="43" t="s">
        <v>46</v>
      </c>
      <c r="N13" s="36"/>
      <c r="O13" s="39" t="s">
        <v>40</v>
      </c>
      <c r="P13" s="40" t="s">
        <v>41</v>
      </c>
      <c r="Q13" s="40" t="s">
        <v>42</v>
      </c>
      <c r="R13" s="33"/>
      <c r="T13" s="30" t="s">
        <v>47</v>
      </c>
      <c r="U13" s="41">
        <f>IF(U9/U8*U7&gt;10, U9/U8*U7-10, U9/U8*U7)</f>
        <v>6.144578313</v>
      </c>
      <c r="V13" s="42">
        <f>IF(U13&gt;1,VLOOKUP(U13*10,$AA$27:$AA$133,1)/10,IF(U13&gt;0.099,VLOOKUP(U13*100,$AB$27:$AB$133,1)/100,VLOOKUP(U13*1000,$AB$27:$AB$133,1)/1000))</f>
        <v>6.04</v>
      </c>
      <c r="W13" s="42">
        <f>IF(U13&gt;1,OFFSET($AA$27,MATCH(U13*10,$AA$27:$AA$133,1),0)/10,IF(U13&gt;0.099, OFFSET($AB$27,MATCH(U13*100,$AB$27:$AB$133,1),0)/100,OFFSET($AB$27,MATCH(U13*1000,$AB$27:$AB$133,1),0)/1000))</f>
        <v>6.19</v>
      </c>
      <c r="X13" s="43" t="s">
        <v>48</v>
      </c>
    </row>
    <row r="14">
      <c r="A14" s="25" t="s">
        <v>44</v>
      </c>
      <c r="B14" s="30" t="s">
        <v>49</v>
      </c>
      <c r="C14" s="41">
        <f>C8*$C$1/C9*3/2</f>
        <v>5.617857143</v>
      </c>
      <c r="D14" s="42">
        <f t="shared" ref="D14:D15" si="3">IF(C14&gt;1,VLOOKUP(C14*10,$AA$27:$AA$133,1)/10,IF(C14&gt;0.099,VLOOKUP(C14*100,$AB$27:$AB$133,1)/100,VLOOKUP(C14*1000,$AB$27:$AB$133,1)/1000))</f>
        <v>5.49</v>
      </c>
      <c r="E14" s="42">
        <f t="shared" ref="E14:E15" si="4">IF(C14&gt;1,OFFSET($AA$27,MATCH(C14*10,$AA$27:$AA$133,1),0)/10,IF(C14&gt;0.099, OFFSET($AB$27,MATCH(C14*100,$AB$27:$AB$133,1),0)/100,OFFSET($AB$27,MATCH(C14*1000,$AB$27:$AB$133,1),0)/1000))</f>
        <v>5.62</v>
      </c>
      <c r="F14" s="43" t="s">
        <v>50</v>
      </c>
      <c r="H14" s="30" t="s">
        <v>51</v>
      </c>
      <c r="I14" s="41">
        <f>(I8/C1-1)*I13</f>
        <v>7.186111111</v>
      </c>
      <c r="J14" s="42">
        <f t="shared" si="1"/>
        <v>7.15</v>
      </c>
      <c r="K14" s="42">
        <f t="shared" si="2"/>
        <v>7.32</v>
      </c>
      <c r="L14" s="43" t="s">
        <v>52</v>
      </c>
      <c r="N14" s="30" t="s">
        <v>53</v>
      </c>
      <c r="O14" s="41">
        <f>IF(O8*$C$1/O9&lt;=10, O8*$C$1/O9, O8*$C$1/O9-10)</f>
        <v>4.766666667</v>
      </c>
      <c r="P14" s="42">
        <f>IF(O14&gt;1,VLOOKUP(O14*10,$AA$26:$AA$132,1)/10,IF(O14&gt;0.099,VLOOKUP(O14*100,$AB$26:$AB$132,1)/100,VLOOKUP(O14*1000,$AB$26:$AB$132,1)/1000))</f>
        <v>4.75</v>
      </c>
      <c r="Q14" s="42">
        <f>IF(O14&gt;1,OFFSET($AA$26,MATCH(O14*10,$AA$26:$AA$132,1),0)/10,IF(O14&gt;0.099, OFFSET($AB$26,MATCH(O14*100,$AB$26:$AB$132,1),0)/100,OFFSET($AB$26,MATCH(O14*1000,$AB$26:$AB$132,1),0)/1000))</f>
        <v>4.87</v>
      </c>
      <c r="R14" s="43" t="s">
        <v>54</v>
      </c>
      <c r="T14" s="30" t="s">
        <v>55</v>
      </c>
      <c r="U14" s="44">
        <f>IF(U9/U8*U7&lt;=10,0,10)</f>
        <v>10</v>
      </c>
      <c r="V14" s="45">
        <f>IF(U9/U8*U7&lt;=10,0,10)</f>
        <v>10</v>
      </c>
      <c r="W14" s="45">
        <f>IF(U9/U8*U7&lt;=10,0,10)</f>
        <v>10</v>
      </c>
      <c r="X14" s="43" t="s">
        <v>56</v>
      </c>
    </row>
    <row r="15">
      <c r="A15" s="25" t="s">
        <v>44</v>
      </c>
      <c r="B15" s="30" t="s">
        <v>57</v>
      </c>
      <c r="C15" s="41">
        <f>C8-C14</f>
        <v>7.382142857</v>
      </c>
      <c r="D15" s="42">
        <f t="shared" si="3"/>
        <v>7.32</v>
      </c>
      <c r="E15" s="42">
        <f t="shared" si="4"/>
        <v>7.5</v>
      </c>
      <c r="F15" s="43" t="s">
        <v>58</v>
      </c>
      <c r="H15" s="30" t="s">
        <v>59</v>
      </c>
      <c r="I15" s="41">
        <f>I7-I13-I14</f>
        <v>1.444444444</v>
      </c>
      <c r="J15" s="42">
        <f t="shared" si="1"/>
        <v>1.43</v>
      </c>
      <c r="K15" s="42">
        <f t="shared" si="2"/>
        <v>1.47</v>
      </c>
      <c r="L15" s="43" t="s">
        <v>60</v>
      </c>
      <c r="N15" s="30" t="s">
        <v>61</v>
      </c>
      <c r="O15" s="44">
        <f>IF(O8*$C$1/O9&lt;=10,0,10)</f>
        <v>0</v>
      </c>
      <c r="P15" s="45">
        <f>IF(O8*$C$1/O9&lt;=10,0,10)</f>
        <v>0</v>
      </c>
      <c r="Q15" s="45">
        <f>IF(O8*$C$1/O9&lt;=10,0,10)</f>
        <v>0</v>
      </c>
      <c r="R15" s="43" t="s">
        <v>62</v>
      </c>
      <c r="T15" s="30" t="s">
        <v>63</v>
      </c>
      <c r="U15" s="41">
        <f>IF(U7-U9/U8*U7&gt;10, U7-U9/U8*U7-10, U7-U9/U8*U7)</f>
        <v>3.855421687</v>
      </c>
      <c r="V15" s="42">
        <f>IF(U15&gt;1,VLOOKUP(U15*10,$AA$27:$AA$133,1)/10,IF(U15&gt;0.099,VLOOKUP(U15*100,$AB$27:$AB$133,1)/100,VLOOKUP(U15*1000,$AB$27:$AB$133,1)/1000))</f>
        <v>3.83</v>
      </c>
      <c r="W15" s="42">
        <f>IF(U15&gt;1,OFFSET($AA$27,MATCH(U15*10,$AA$27:$AA$133,1),0)/10,IF(U15&gt;0.099, OFFSET($AB$27,MATCH(U15*100,$AB$27:$AB$133,1),0)/100,OFFSET($AB$27,MATCH(U15*1000,$AB$27:$AB$133,1),0)/1000))</f>
        <v>3.92</v>
      </c>
      <c r="X15" s="43" t="s">
        <v>64</v>
      </c>
    </row>
    <row r="16">
      <c r="A16" s="25" t="s">
        <v>44</v>
      </c>
      <c r="B16" s="30" t="s">
        <v>31</v>
      </c>
      <c r="C16" s="46"/>
      <c r="D16" s="42">
        <f>C1*(1+D15/D14)*3/2</f>
        <v>4.235</v>
      </c>
      <c r="E16" s="42">
        <f>C1*(1+E15/E14)*3/2</f>
        <v>4.237153025</v>
      </c>
      <c r="F16" s="43" t="s">
        <v>2</v>
      </c>
      <c r="H16" s="30" t="s">
        <v>25</v>
      </c>
      <c r="I16" s="35"/>
      <c r="J16" s="42">
        <f>C1*(1+J14/J13)</f>
        <v>3.212662037</v>
      </c>
      <c r="K16" s="42">
        <f>C1*(1+K14/K13)</f>
        <v>3.213891403</v>
      </c>
      <c r="L16" s="43" t="s">
        <v>2</v>
      </c>
      <c r="N16" s="30" t="s">
        <v>65</v>
      </c>
      <c r="O16" s="41">
        <f>IF(O8*$C$1/O9&lt;=10, O8-O14, O8-O14-10)</f>
        <v>8.233333333</v>
      </c>
      <c r="P16" s="42">
        <f>IF(O16&gt;1,VLOOKUP(O16*10,$AA$26:$AA$132,1)/10,IF(O16&gt;0.099,VLOOKUP(O16*100,$AB$26:$AB$132,1)/100,VLOOKUP(O16*1000,$AB$26:$AB$132,1)/1000))</f>
        <v>8.06</v>
      </c>
      <c r="Q16" s="42">
        <f>IF(O16&gt;1,OFFSET($AA$26,MATCH(O16*10,$AA$26:$AA$132,1),0)/10,IF(O16&gt;0.099, OFFSET($AB$26,MATCH(O16*100,$AB$26:$AB$132,1),0)/100,OFFSET($AB$26,MATCH(O16*1000,$AB$26:$AB$132,1),0)/1000))</f>
        <v>8.25</v>
      </c>
      <c r="R16" s="43" t="s">
        <v>66</v>
      </c>
      <c r="T16" s="30" t="s">
        <v>67</v>
      </c>
      <c r="U16" s="41">
        <f>IF(U7-U9/U8*U7&lt;=10, 0, 10)</f>
        <v>0</v>
      </c>
      <c r="V16" s="42">
        <f>IF(U7-U9/U8*U7&lt;=10, 0, 10)</f>
        <v>0</v>
      </c>
      <c r="W16" s="42">
        <f>IF(U7-U9/U8*U7&lt;=10, 0, 10)</f>
        <v>0</v>
      </c>
      <c r="X16" s="43" t="s">
        <v>68</v>
      </c>
    </row>
    <row r="17">
      <c r="A17" s="25" t="s">
        <v>44</v>
      </c>
      <c r="B17" s="36"/>
      <c r="C17" s="35"/>
      <c r="D17" s="35"/>
      <c r="E17" s="35"/>
      <c r="F17" s="33"/>
      <c r="H17" s="47" t="s">
        <v>32</v>
      </c>
      <c r="I17" s="35"/>
      <c r="J17" s="42">
        <f>(C1*((J13+J14+J15)/J13))</f>
        <v>3.613194444</v>
      </c>
      <c r="K17" s="48">
        <f>(C1*((K13+K14+K15)/K13))</f>
        <v>3.616312217</v>
      </c>
      <c r="L17" s="43" t="s">
        <v>2</v>
      </c>
      <c r="N17" s="30" t="s">
        <v>34</v>
      </c>
      <c r="O17" s="35"/>
      <c r="P17" s="42">
        <f t="shared" ref="P17:Q17" si="5">$C$1*(1+P16/(P14+P15))</f>
        <v>3.263178947</v>
      </c>
      <c r="Q17" s="42">
        <f t="shared" si="5"/>
        <v>3.259794661</v>
      </c>
      <c r="R17" s="49" t="s">
        <v>2</v>
      </c>
      <c r="T17" s="30" t="s">
        <v>69</v>
      </c>
      <c r="U17" s="35"/>
      <c r="V17" s="42">
        <f>U8*(V13+V14)/(V13+V14+V15+V16)</f>
        <v>3.350075491</v>
      </c>
      <c r="W17" s="42">
        <f>U8*(W13+W14)/(W13+W14+W15+W16)</f>
        <v>3.341049229</v>
      </c>
      <c r="X17" s="43" t="s">
        <v>2</v>
      </c>
    </row>
    <row r="18">
      <c r="A18" s="25"/>
      <c r="B18" s="36"/>
      <c r="C18" s="35"/>
      <c r="D18" s="35"/>
      <c r="E18" s="35"/>
      <c r="F18" s="33"/>
      <c r="H18" s="36"/>
      <c r="I18" s="35"/>
      <c r="J18" s="50"/>
      <c r="K18" s="35"/>
      <c r="L18" s="33"/>
      <c r="N18" s="36"/>
      <c r="O18" s="35"/>
      <c r="P18" s="35"/>
      <c r="Q18" s="35"/>
      <c r="R18" s="33"/>
      <c r="T18" s="36"/>
      <c r="U18" s="35"/>
      <c r="V18" s="35"/>
      <c r="W18" s="35"/>
      <c r="X18" s="33"/>
    </row>
    <row r="19">
      <c r="A19" s="25" t="s">
        <v>70</v>
      </c>
      <c r="B19" s="30" t="s">
        <v>49</v>
      </c>
      <c r="C19" s="31">
        <v>5.62</v>
      </c>
      <c r="D19" s="32" t="s">
        <v>71</v>
      </c>
      <c r="E19" s="35"/>
      <c r="F19" s="33"/>
      <c r="H19" s="30" t="s">
        <v>45</v>
      </c>
      <c r="I19" s="31">
        <v>4.99</v>
      </c>
      <c r="J19" s="32" t="s">
        <v>72</v>
      </c>
      <c r="K19" s="35"/>
      <c r="L19" s="33"/>
      <c r="N19" s="30" t="s">
        <v>53</v>
      </c>
      <c r="O19" s="31">
        <v>2.1</v>
      </c>
      <c r="P19" s="32" t="s">
        <v>73</v>
      </c>
      <c r="Q19" s="35"/>
      <c r="R19" s="33"/>
      <c r="T19" s="30" t="s">
        <v>47</v>
      </c>
      <c r="U19" s="31">
        <v>8.0</v>
      </c>
      <c r="V19" s="32" t="s">
        <v>74</v>
      </c>
      <c r="W19" s="35"/>
      <c r="X19" s="33"/>
    </row>
    <row r="20">
      <c r="A20" s="25" t="s">
        <v>70</v>
      </c>
      <c r="B20" s="30" t="s">
        <v>57</v>
      </c>
      <c r="C20" s="31">
        <v>7.32</v>
      </c>
      <c r="D20" s="32" t="s">
        <v>75</v>
      </c>
      <c r="E20" s="35"/>
      <c r="F20" s="33"/>
      <c r="H20" s="30" t="s">
        <v>51</v>
      </c>
      <c r="I20" s="31">
        <v>6.65</v>
      </c>
      <c r="J20" s="32" t="s">
        <v>76</v>
      </c>
      <c r="K20" s="35"/>
      <c r="L20" s="33"/>
      <c r="N20" s="30" t="s">
        <v>77</v>
      </c>
      <c r="O20" s="51">
        <f>O15</f>
        <v>0</v>
      </c>
      <c r="P20" s="32" t="s">
        <v>78</v>
      </c>
      <c r="Q20" s="35"/>
      <c r="R20" s="33"/>
      <c r="T20" s="30" t="s">
        <v>79</v>
      </c>
      <c r="U20" s="41">
        <f>U14</f>
        <v>10</v>
      </c>
      <c r="V20" s="32" t="s">
        <v>80</v>
      </c>
      <c r="W20" s="35"/>
      <c r="X20" s="33"/>
    </row>
    <row r="21" ht="15.75" customHeight="1">
      <c r="A21" s="25" t="s">
        <v>70</v>
      </c>
      <c r="B21" s="36"/>
      <c r="C21" s="35"/>
      <c r="D21" s="35"/>
      <c r="E21" s="35"/>
      <c r="F21" s="33"/>
      <c r="H21" s="30" t="s">
        <v>59</v>
      </c>
      <c r="I21" s="31">
        <v>1.24</v>
      </c>
      <c r="J21" s="32" t="s">
        <v>81</v>
      </c>
      <c r="K21" s="35"/>
      <c r="L21" s="33"/>
      <c r="N21" s="30" t="s">
        <v>65</v>
      </c>
      <c r="O21" s="31">
        <v>0.9</v>
      </c>
      <c r="P21" s="32" t="s">
        <v>82</v>
      </c>
      <c r="Q21" s="35"/>
      <c r="R21" s="33"/>
      <c r="T21" s="30" t="s">
        <v>63</v>
      </c>
      <c r="U21" s="31">
        <v>2.0</v>
      </c>
      <c r="V21" s="32" t="s">
        <v>83</v>
      </c>
      <c r="W21" s="35"/>
      <c r="X21" s="33"/>
    </row>
    <row r="22" ht="15.75" customHeight="1">
      <c r="A22" s="25"/>
      <c r="B22" s="36"/>
      <c r="C22" s="35"/>
      <c r="D22" s="35"/>
      <c r="E22" s="35"/>
      <c r="F22" s="33"/>
      <c r="H22" s="36"/>
      <c r="I22" s="35"/>
      <c r="J22" s="35"/>
      <c r="K22" s="35"/>
      <c r="L22" s="33"/>
      <c r="N22" s="36"/>
      <c r="O22" s="35"/>
      <c r="P22" s="35"/>
      <c r="Q22" s="35"/>
      <c r="R22" s="33"/>
      <c r="T22" s="30" t="s">
        <v>84</v>
      </c>
      <c r="U22" s="41">
        <f>U16</f>
        <v>0</v>
      </c>
      <c r="V22" s="32" t="s">
        <v>85</v>
      </c>
      <c r="W22" s="35"/>
      <c r="X22" s="33"/>
    </row>
    <row r="23" ht="15.75" customHeight="1">
      <c r="A23" s="25" t="s">
        <v>86</v>
      </c>
      <c r="B23" s="52" t="s">
        <v>87</v>
      </c>
      <c r="C23" s="53">
        <f>$C$1*(1+C20/C19)*3/2</f>
        <v>4.179021352</v>
      </c>
      <c r="D23" s="4" t="s">
        <v>2</v>
      </c>
      <c r="E23" s="54">
        <f>(C23-C9)/C23*100</f>
        <v>-0.5019990548</v>
      </c>
      <c r="F23" s="55" t="s">
        <v>88</v>
      </c>
      <c r="H23" s="52" t="s">
        <v>89</v>
      </c>
      <c r="I23" s="53">
        <f>C1*(1+I20/I19)</f>
        <v>2.82252505</v>
      </c>
      <c r="J23" s="56" t="s">
        <v>2</v>
      </c>
      <c r="K23" s="54">
        <f t="shared" ref="K23:K24" si="6">(I23-I8)/I23*100</f>
        <v>-13.37366164</v>
      </c>
      <c r="L23" s="55" t="s">
        <v>88</v>
      </c>
      <c r="N23" s="52" t="s">
        <v>90</v>
      </c>
      <c r="O23" s="53">
        <f>$C$1*(1+O21/(O19+O20))</f>
        <v>1.728571429</v>
      </c>
      <c r="P23" s="54">
        <f>(O23-O9)/O23*100</f>
        <v>-90.90909091</v>
      </c>
      <c r="Q23" s="57" t="s">
        <v>88</v>
      </c>
      <c r="R23" s="33"/>
      <c r="T23" s="36"/>
      <c r="U23" s="35"/>
      <c r="V23" s="35"/>
      <c r="W23" s="35"/>
      <c r="X23" s="33"/>
    </row>
    <row r="24" ht="15.75" customHeight="1">
      <c r="A24" s="25" t="s">
        <v>91</v>
      </c>
      <c r="B24" s="58"/>
      <c r="C24" s="59"/>
      <c r="D24" s="59"/>
      <c r="E24" s="60"/>
      <c r="F24" s="61"/>
      <c r="H24" s="62" t="s">
        <v>92</v>
      </c>
      <c r="I24" s="63">
        <f>(C1*((I19+I20+I21)/I19))</f>
        <v>3.123206413</v>
      </c>
      <c r="J24" s="64" t="s">
        <v>2</v>
      </c>
      <c r="K24" s="65">
        <f t="shared" si="6"/>
        <v>-15.26615677</v>
      </c>
      <c r="L24" s="66" t="s">
        <v>88</v>
      </c>
      <c r="N24" s="58"/>
      <c r="O24" s="59"/>
      <c r="P24" s="59"/>
      <c r="Q24" s="60"/>
      <c r="R24" s="61"/>
      <c r="T24" s="62" t="s">
        <v>35</v>
      </c>
      <c r="U24" s="67">
        <f>U8*(U19+U20)/(U19+U20+U21+U22)</f>
        <v>3.735</v>
      </c>
      <c r="V24" s="68" t="s">
        <v>2</v>
      </c>
      <c r="W24" s="69">
        <f>(U24-U9)/U24*100</f>
        <v>10.30789826</v>
      </c>
      <c r="X24" s="66" t="s">
        <v>88</v>
      </c>
    </row>
    <row r="25" ht="15.75" customHeight="1">
      <c r="A25" s="25"/>
      <c r="E25" s="70"/>
      <c r="F25" s="11"/>
      <c r="I25" s="11"/>
      <c r="J25" s="11"/>
      <c r="K25" s="11"/>
      <c r="R25" s="11"/>
    </row>
    <row r="26" ht="15.75" customHeight="1">
      <c r="B26" s="71"/>
      <c r="E26" s="72" t="s">
        <v>93</v>
      </c>
      <c r="AA26" s="73">
        <v>0.01</v>
      </c>
      <c r="AB26" s="73">
        <v>0.01</v>
      </c>
    </row>
    <row r="27" ht="15.75" customHeight="1">
      <c r="B27" s="71"/>
      <c r="E27" s="72" t="s">
        <v>94</v>
      </c>
      <c r="AA27" s="74">
        <v>10.0</v>
      </c>
      <c r="AB27" s="74">
        <v>10.0</v>
      </c>
    </row>
    <row r="28" ht="15.75" customHeight="1">
      <c r="E28" s="75" t="s">
        <v>95</v>
      </c>
      <c r="AA28" s="74">
        <v>11.0</v>
      </c>
      <c r="AB28" s="74">
        <v>11.0</v>
      </c>
    </row>
    <row r="29" ht="15.75" customHeight="1">
      <c r="D29" s="76"/>
      <c r="E29" s="77" t="s">
        <v>96</v>
      </c>
      <c r="AA29" s="74">
        <v>11.3</v>
      </c>
      <c r="AB29" s="74">
        <v>11.3</v>
      </c>
    </row>
    <row r="30" ht="15.75" customHeight="1">
      <c r="C30" s="71"/>
      <c r="AA30" s="74">
        <v>12.7</v>
      </c>
      <c r="AB30" s="74">
        <v>12.4</v>
      </c>
    </row>
    <row r="31" ht="15.75" customHeight="1">
      <c r="C31" s="71"/>
      <c r="AA31" s="74">
        <v>13.0</v>
      </c>
      <c r="AB31" s="74">
        <v>12.7</v>
      </c>
    </row>
    <row r="32" ht="15.75" customHeight="1">
      <c r="C32" s="71"/>
      <c r="AA32" s="74">
        <v>13.3</v>
      </c>
      <c r="AB32" s="74">
        <v>13.0</v>
      </c>
    </row>
    <row r="33" ht="15.75" customHeight="1">
      <c r="AA33" s="74">
        <v>13.7</v>
      </c>
      <c r="AB33" s="74">
        <v>13.3</v>
      </c>
    </row>
    <row r="34" ht="15.75" customHeight="1">
      <c r="C34" s="78"/>
      <c r="D34" s="79"/>
      <c r="AA34" s="74">
        <v>14.0</v>
      </c>
      <c r="AB34" s="74">
        <v>13.7</v>
      </c>
    </row>
    <row r="35" ht="15.75" customHeight="1">
      <c r="C35" s="78"/>
      <c r="D35" s="78"/>
      <c r="AA35" s="74">
        <v>14.3</v>
      </c>
      <c r="AB35" s="74">
        <v>14.0</v>
      </c>
    </row>
    <row r="36" ht="15.75" customHeight="1">
      <c r="AA36" s="74">
        <v>14.7</v>
      </c>
      <c r="AB36" s="74">
        <v>14.3</v>
      </c>
    </row>
    <row r="37" ht="15.75" customHeight="1">
      <c r="AA37" s="74">
        <v>15.0</v>
      </c>
      <c r="AB37" s="74">
        <v>14.7</v>
      </c>
    </row>
    <row r="38" ht="15.75" customHeight="1">
      <c r="AA38" s="74">
        <v>15.4</v>
      </c>
      <c r="AB38" s="74">
        <v>15.0</v>
      </c>
    </row>
    <row r="39" ht="15.75" customHeight="1">
      <c r="AA39" s="74">
        <v>15.8</v>
      </c>
      <c r="AB39" s="74">
        <v>15.4</v>
      </c>
    </row>
    <row r="40" ht="15.75" customHeight="1">
      <c r="AA40" s="74">
        <v>16.2</v>
      </c>
      <c r="AB40" s="74">
        <v>15.8</v>
      </c>
    </row>
    <row r="41" ht="15.75" customHeight="1">
      <c r="AA41" s="74">
        <v>16.5</v>
      </c>
      <c r="AB41" s="74">
        <v>16.0</v>
      </c>
    </row>
    <row r="42" ht="15.75" customHeight="1">
      <c r="AA42" s="74">
        <v>16.9</v>
      </c>
      <c r="AB42" s="74">
        <v>16.2</v>
      </c>
    </row>
    <row r="43" ht="15.75" customHeight="1">
      <c r="AA43" s="74">
        <v>17.4</v>
      </c>
      <c r="AB43" s="74">
        <v>16.5</v>
      </c>
    </row>
    <row r="44" ht="15.75" customHeight="1">
      <c r="AA44" s="74">
        <v>17.8</v>
      </c>
      <c r="AB44" s="74">
        <v>16.9</v>
      </c>
    </row>
    <row r="45" ht="15.75" customHeight="1">
      <c r="AA45" s="74">
        <v>18.2</v>
      </c>
      <c r="AB45" s="74">
        <v>17.4</v>
      </c>
    </row>
    <row r="46" ht="15.75" customHeight="1">
      <c r="AA46" s="74">
        <v>18.7</v>
      </c>
      <c r="AB46" s="74">
        <v>17.8</v>
      </c>
    </row>
    <row r="47" ht="15.75" customHeight="1">
      <c r="AA47" s="74">
        <v>19.1</v>
      </c>
      <c r="AB47" s="74">
        <v>18.0</v>
      </c>
    </row>
    <row r="48" ht="15.75" customHeight="1">
      <c r="AA48" s="74">
        <v>19.6</v>
      </c>
      <c r="AB48" s="74">
        <v>18.2</v>
      </c>
    </row>
    <row r="49" ht="15.75" customHeight="1">
      <c r="AA49" s="74">
        <v>20.0</v>
      </c>
      <c r="AB49" s="74">
        <v>18.7</v>
      </c>
    </row>
    <row r="50" ht="15.75" customHeight="1">
      <c r="AA50" s="74">
        <v>20.5</v>
      </c>
      <c r="AB50" s="74">
        <v>19.1</v>
      </c>
    </row>
    <row r="51" ht="15.75" customHeight="1">
      <c r="AA51" s="74">
        <v>21.0</v>
      </c>
      <c r="AB51" s="74">
        <v>19.6</v>
      </c>
    </row>
    <row r="52" ht="15.75" customHeight="1">
      <c r="AA52" s="74">
        <v>21.5</v>
      </c>
      <c r="AB52" s="74">
        <v>20.0</v>
      </c>
    </row>
    <row r="53" ht="15.75" customHeight="1">
      <c r="AA53" s="74">
        <v>22.1</v>
      </c>
      <c r="AB53" s="74">
        <v>20.5</v>
      </c>
    </row>
    <row r="54" ht="15.75" customHeight="1">
      <c r="AA54" s="74">
        <v>22.6</v>
      </c>
      <c r="AB54" s="74">
        <v>21.0</v>
      </c>
    </row>
    <row r="55" ht="15.75" customHeight="1">
      <c r="AA55" s="74">
        <v>23.2</v>
      </c>
      <c r="AB55" s="74">
        <v>21.5</v>
      </c>
    </row>
    <row r="56" ht="15.75" customHeight="1">
      <c r="AA56" s="74">
        <v>23.7</v>
      </c>
      <c r="AB56" s="74">
        <v>22.0</v>
      </c>
    </row>
    <row r="57" ht="15.75" customHeight="1">
      <c r="AA57" s="74">
        <v>24.3</v>
      </c>
      <c r="AB57" s="74">
        <v>22.1</v>
      </c>
    </row>
    <row r="58" ht="15.75" customHeight="1">
      <c r="AA58" s="74">
        <v>24.9</v>
      </c>
      <c r="AB58" s="74">
        <v>22.6</v>
      </c>
    </row>
    <row r="59" ht="15.75" customHeight="1">
      <c r="AA59" s="74">
        <v>25.5</v>
      </c>
      <c r="AB59" s="74">
        <v>23.2</v>
      </c>
    </row>
    <row r="60" ht="15.75" customHeight="1">
      <c r="AA60" s="74">
        <v>26.1</v>
      </c>
      <c r="AB60" s="74">
        <v>23.7</v>
      </c>
    </row>
    <row r="61" ht="15.75" customHeight="1">
      <c r="AA61" s="74">
        <v>26.7</v>
      </c>
      <c r="AB61" s="74">
        <v>24.3</v>
      </c>
    </row>
    <row r="62" ht="15.75" customHeight="1">
      <c r="AA62" s="74">
        <v>27.4</v>
      </c>
      <c r="AB62" s="74">
        <v>24.9</v>
      </c>
    </row>
    <row r="63" ht="15.75" customHeight="1">
      <c r="AA63" s="74">
        <v>28.0</v>
      </c>
      <c r="AB63" s="74">
        <v>25.5</v>
      </c>
    </row>
    <row r="64" ht="15.75" customHeight="1">
      <c r="AA64" s="74">
        <v>28.7</v>
      </c>
      <c r="AB64" s="74">
        <v>26.1</v>
      </c>
    </row>
    <row r="65" ht="15.75" customHeight="1">
      <c r="AA65" s="74">
        <v>29.4</v>
      </c>
      <c r="AB65" s="74">
        <v>26.7</v>
      </c>
    </row>
    <row r="66" ht="15.75" customHeight="1">
      <c r="AA66" s="74">
        <v>30.1</v>
      </c>
      <c r="AB66" s="74">
        <v>27.0</v>
      </c>
    </row>
    <row r="67" ht="15.75" customHeight="1">
      <c r="AA67" s="74">
        <v>30.9</v>
      </c>
      <c r="AB67" s="74">
        <v>27.4</v>
      </c>
    </row>
    <row r="68" ht="15.75" customHeight="1">
      <c r="AA68" s="74">
        <v>31.6</v>
      </c>
      <c r="AB68" s="74">
        <v>28.0</v>
      </c>
    </row>
    <row r="69" ht="15.75" customHeight="1">
      <c r="AA69" s="74">
        <v>32.4</v>
      </c>
      <c r="AB69" s="74">
        <v>28.7</v>
      </c>
    </row>
    <row r="70" ht="15.75" customHeight="1">
      <c r="AA70" s="74">
        <v>33.2</v>
      </c>
      <c r="AB70" s="74">
        <v>29.4</v>
      </c>
    </row>
    <row r="71" ht="15.75" customHeight="1">
      <c r="AA71" s="74">
        <v>34.0</v>
      </c>
      <c r="AB71" s="74">
        <v>30.0</v>
      </c>
    </row>
    <row r="72" ht="15.75" customHeight="1">
      <c r="AA72" s="74">
        <v>34.8</v>
      </c>
      <c r="AB72" s="74">
        <v>30.1</v>
      </c>
    </row>
    <row r="73" ht="15.75" customHeight="1">
      <c r="AA73" s="74">
        <v>35.7</v>
      </c>
      <c r="AB73" s="74">
        <v>30.9</v>
      </c>
    </row>
    <row r="74" ht="15.75" customHeight="1">
      <c r="AA74" s="74">
        <v>36.5</v>
      </c>
      <c r="AB74" s="74">
        <v>31.6</v>
      </c>
    </row>
    <row r="75" ht="15.75" customHeight="1">
      <c r="AA75" s="74">
        <v>37.4</v>
      </c>
      <c r="AB75" s="74">
        <v>32.4</v>
      </c>
    </row>
    <row r="76" ht="15.75" customHeight="1">
      <c r="AA76" s="74">
        <v>38.3</v>
      </c>
      <c r="AB76" s="74">
        <v>33.0</v>
      </c>
    </row>
    <row r="77" ht="15.75" customHeight="1">
      <c r="AA77" s="74">
        <v>39.2</v>
      </c>
      <c r="AB77" s="74">
        <v>33.2</v>
      </c>
    </row>
    <row r="78" ht="15.75" customHeight="1">
      <c r="AA78" s="74">
        <v>40.2</v>
      </c>
      <c r="AB78" s="74">
        <v>34.0</v>
      </c>
    </row>
    <row r="79" ht="15.75" customHeight="1">
      <c r="AA79" s="74">
        <v>41.2</v>
      </c>
      <c r="AB79" s="74">
        <v>34.8</v>
      </c>
    </row>
    <row r="80" ht="15.75" customHeight="1">
      <c r="AA80" s="74">
        <v>42.2</v>
      </c>
      <c r="AB80" s="74">
        <v>35.7</v>
      </c>
    </row>
    <row r="81" ht="15.75" customHeight="1">
      <c r="AA81" s="74">
        <v>43.2</v>
      </c>
      <c r="AB81" s="74">
        <v>36.0</v>
      </c>
    </row>
    <row r="82" ht="15.75" customHeight="1">
      <c r="AA82" s="74">
        <v>44.2</v>
      </c>
      <c r="AB82" s="74">
        <v>36.5</v>
      </c>
    </row>
    <row r="83" ht="15.75" customHeight="1">
      <c r="AA83" s="74">
        <v>45.3</v>
      </c>
      <c r="AB83" s="74">
        <v>37.4</v>
      </c>
    </row>
    <row r="84" ht="15.75" customHeight="1">
      <c r="AA84" s="74">
        <v>46.4</v>
      </c>
      <c r="AB84" s="74">
        <v>38.3</v>
      </c>
    </row>
    <row r="85" ht="15.75" customHeight="1">
      <c r="AA85" s="74">
        <v>47.5</v>
      </c>
      <c r="AB85" s="74">
        <v>39.0</v>
      </c>
    </row>
    <row r="86" ht="15.75" customHeight="1">
      <c r="AA86" s="74">
        <v>48.7</v>
      </c>
      <c r="AB86" s="74">
        <v>39.2</v>
      </c>
    </row>
    <row r="87" ht="15.75" customHeight="1">
      <c r="AA87" s="74">
        <v>49.9</v>
      </c>
      <c r="AB87" s="74">
        <v>40.2</v>
      </c>
    </row>
    <row r="88" ht="15.75" customHeight="1">
      <c r="AA88" s="74">
        <v>51.1</v>
      </c>
      <c r="AB88" s="74">
        <v>41.2</v>
      </c>
    </row>
    <row r="89" ht="15.75" customHeight="1">
      <c r="AA89" s="74">
        <v>52.3</v>
      </c>
      <c r="AB89" s="74">
        <v>42.2</v>
      </c>
    </row>
    <row r="90" ht="15.75" customHeight="1">
      <c r="AA90" s="74">
        <v>53.6</v>
      </c>
      <c r="AB90" s="74">
        <v>43.0</v>
      </c>
    </row>
    <row r="91" ht="15.75" customHeight="1">
      <c r="AA91" s="74">
        <v>54.9</v>
      </c>
      <c r="AB91" s="74">
        <v>43.2</v>
      </c>
    </row>
    <row r="92" ht="15.75" customHeight="1">
      <c r="AA92" s="74">
        <v>56.2</v>
      </c>
      <c r="AB92" s="74">
        <v>44.2</v>
      </c>
    </row>
    <row r="93" ht="15.75" customHeight="1">
      <c r="AA93" s="74">
        <v>57.6</v>
      </c>
      <c r="AB93" s="74">
        <v>45.3</v>
      </c>
    </row>
    <row r="94" ht="15.75" customHeight="1">
      <c r="AA94" s="74">
        <v>59.0</v>
      </c>
      <c r="AB94" s="74">
        <v>46.4</v>
      </c>
    </row>
    <row r="95" ht="15.75" customHeight="1">
      <c r="AA95" s="74">
        <v>60.4</v>
      </c>
      <c r="AB95" s="74">
        <v>47.0</v>
      </c>
    </row>
    <row r="96" ht="15.75" customHeight="1">
      <c r="AA96" s="74">
        <v>61.9</v>
      </c>
      <c r="AB96" s="74">
        <v>47.5</v>
      </c>
    </row>
    <row r="97" ht="15.75" customHeight="1">
      <c r="AA97" s="74">
        <v>63.4</v>
      </c>
      <c r="AB97" s="74">
        <v>48.7</v>
      </c>
    </row>
    <row r="98" ht="15.75" customHeight="1">
      <c r="AA98" s="74">
        <v>64.9</v>
      </c>
      <c r="AB98" s="74">
        <v>49.9</v>
      </c>
    </row>
    <row r="99" ht="15.75" customHeight="1">
      <c r="AA99" s="74">
        <v>66.5</v>
      </c>
      <c r="AB99" s="74">
        <v>51.0</v>
      </c>
    </row>
    <row r="100" ht="15.75" customHeight="1">
      <c r="AA100" s="74">
        <v>68.1</v>
      </c>
      <c r="AB100" s="74">
        <v>51.1</v>
      </c>
    </row>
    <row r="101" ht="15.75" customHeight="1">
      <c r="AA101" s="74">
        <v>69.8</v>
      </c>
      <c r="AB101" s="74">
        <v>52.3</v>
      </c>
    </row>
    <row r="102" ht="15.75" customHeight="1">
      <c r="AA102" s="74">
        <v>71.5</v>
      </c>
      <c r="AB102" s="74">
        <v>53.6</v>
      </c>
    </row>
    <row r="103" ht="15.75" customHeight="1">
      <c r="AA103" s="74">
        <v>73.2</v>
      </c>
      <c r="AB103" s="74">
        <v>54.9</v>
      </c>
    </row>
    <row r="104" ht="15.75" customHeight="1">
      <c r="AA104" s="74">
        <v>75.0</v>
      </c>
      <c r="AB104" s="74">
        <v>56.0</v>
      </c>
    </row>
    <row r="105" ht="15.75" customHeight="1">
      <c r="AA105" s="74">
        <v>76.8</v>
      </c>
      <c r="AB105" s="74">
        <v>56.2</v>
      </c>
    </row>
    <row r="106" ht="15.75" customHeight="1">
      <c r="AA106" s="74">
        <v>78.7</v>
      </c>
      <c r="AB106" s="74">
        <v>57.6</v>
      </c>
    </row>
    <row r="107" ht="15.75" customHeight="1">
      <c r="AA107" s="74">
        <v>80.6</v>
      </c>
      <c r="AB107" s="74">
        <v>59.0</v>
      </c>
    </row>
    <row r="108" ht="15.75" customHeight="1">
      <c r="AA108" s="74">
        <v>82.5</v>
      </c>
      <c r="AB108" s="74">
        <v>60.4</v>
      </c>
    </row>
    <row r="109" ht="15.75" customHeight="1">
      <c r="AA109" s="74">
        <v>84.5</v>
      </c>
      <c r="AB109" s="74">
        <v>61.9</v>
      </c>
    </row>
    <row r="110" ht="15.75" customHeight="1">
      <c r="AA110" s="74">
        <v>86.6</v>
      </c>
      <c r="AB110" s="74">
        <v>62.0</v>
      </c>
    </row>
    <row r="111" ht="15.75" customHeight="1">
      <c r="AA111" s="74">
        <v>88.7</v>
      </c>
      <c r="AB111" s="74">
        <v>63.4</v>
      </c>
    </row>
    <row r="112" ht="15.75" customHeight="1">
      <c r="AA112" s="74">
        <v>90.9</v>
      </c>
      <c r="AB112" s="74">
        <v>64.9</v>
      </c>
    </row>
    <row r="113" ht="15.75" customHeight="1">
      <c r="AA113" s="74">
        <v>93.1</v>
      </c>
      <c r="AB113" s="74">
        <v>66.5</v>
      </c>
    </row>
    <row r="114" ht="15.75" customHeight="1">
      <c r="AA114" s="74">
        <v>95.3</v>
      </c>
      <c r="AB114" s="74">
        <v>68.0</v>
      </c>
    </row>
    <row r="115" ht="15.75" customHeight="1">
      <c r="AA115" s="74">
        <v>97.6</v>
      </c>
      <c r="AB115" s="74">
        <v>68.1</v>
      </c>
    </row>
    <row r="116" ht="15.75" customHeight="1">
      <c r="AA116" s="74">
        <v>100.0</v>
      </c>
      <c r="AB116" s="74">
        <v>69.8</v>
      </c>
    </row>
    <row r="117" ht="15.75" customHeight="1">
      <c r="AA117" s="74"/>
      <c r="AB117" s="74">
        <v>71.5</v>
      </c>
    </row>
    <row r="118" ht="15.75" customHeight="1">
      <c r="AA118" s="74"/>
      <c r="AB118" s="74">
        <v>73.2</v>
      </c>
    </row>
    <row r="119" ht="15.75" customHeight="1">
      <c r="AA119" s="74"/>
      <c r="AB119" s="74">
        <v>75.0</v>
      </c>
    </row>
    <row r="120" ht="15.75" customHeight="1">
      <c r="AA120" s="74"/>
      <c r="AB120" s="74">
        <v>76.8</v>
      </c>
    </row>
    <row r="121" ht="15.75" customHeight="1">
      <c r="AA121" s="74"/>
      <c r="AB121" s="74">
        <v>78.7</v>
      </c>
    </row>
    <row r="122" ht="15.75" customHeight="1">
      <c r="AA122" s="74"/>
      <c r="AB122" s="74">
        <v>80.6</v>
      </c>
    </row>
    <row r="123" ht="15.75" customHeight="1">
      <c r="AA123" s="74"/>
      <c r="AB123" s="74">
        <v>82.0</v>
      </c>
    </row>
    <row r="124" ht="15.75" customHeight="1">
      <c r="AA124" s="74"/>
      <c r="AB124" s="74">
        <v>82.5</v>
      </c>
    </row>
    <row r="125" ht="15.75" customHeight="1">
      <c r="AA125" s="74"/>
      <c r="AB125" s="74">
        <v>84.5</v>
      </c>
    </row>
    <row r="126" ht="15.75" customHeight="1">
      <c r="AA126" s="74"/>
      <c r="AB126" s="74">
        <v>86.6</v>
      </c>
    </row>
    <row r="127" ht="15.75" customHeight="1">
      <c r="AA127" s="74"/>
      <c r="AB127" s="74">
        <v>88.7</v>
      </c>
    </row>
    <row r="128" ht="15.75" customHeight="1">
      <c r="AA128" s="74"/>
      <c r="AB128" s="74">
        <v>90.9</v>
      </c>
    </row>
    <row r="129" ht="15.75" customHeight="1">
      <c r="AA129" s="74"/>
      <c r="AB129" s="74">
        <v>91.0</v>
      </c>
    </row>
    <row r="130" ht="15.75" customHeight="1">
      <c r="AA130" s="74"/>
      <c r="AB130" s="74">
        <v>93.1</v>
      </c>
    </row>
    <row r="131" ht="15.75" customHeight="1">
      <c r="AA131" s="74"/>
      <c r="AB131" s="74">
        <v>95.3</v>
      </c>
    </row>
    <row r="132" ht="15.75" customHeight="1">
      <c r="AA132" s="74"/>
      <c r="AB132" s="74">
        <v>97.6</v>
      </c>
    </row>
    <row r="133" ht="15.75" customHeight="1">
      <c r="AB133" s="80">
        <v>100.0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>
      <c r="H147" s="81"/>
    </row>
    <row r="148" ht="15.75" customHeight="1">
      <c r="H148" s="81"/>
    </row>
    <row r="149" ht="15.75" customHeight="1">
      <c r="H149" s="81"/>
    </row>
    <row r="150" ht="15.75" customHeight="1">
      <c r="H150" s="81"/>
    </row>
    <row r="151" ht="15.75" customHeight="1">
      <c r="H151" s="81"/>
    </row>
    <row r="152" ht="15.75" customHeight="1">
      <c r="H152" s="81"/>
    </row>
    <row r="153" ht="15.75" customHeight="1">
      <c r="H153" s="81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6:F6"/>
    <mergeCell ref="H6:L6"/>
    <mergeCell ref="N6:R6"/>
    <mergeCell ref="T6:X6"/>
    <mergeCell ref="J11:K11"/>
    <mergeCell ref="V11:W11"/>
    <mergeCell ref="D12:E12"/>
    <mergeCell ref="P12:Q1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