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8960" windowHeight="11328"/>
  </bookViews>
  <sheets>
    <sheet name="MBRdata" sheetId="4" r:id="rId1"/>
  </sheets>
  <calcPr calcId="145621"/>
</workbook>
</file>

<file path=xl/calcChain.xml><?xml version="1.0" encoding="utf-8"?>
<calcChain xmlns="http://schemas.openxmlformats.org/spreadsheetml/2006/main">
  <c r="N115" i="4" l="1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1" i="4"/>
  <c r="P131" i="4" s="1"/>
  <c r="N132" i="4"/>
  <c r="P132" i="4" s="1"/>
  <c r="N133" i="4"/>
  <c r="P133" i="4" s="1"/>
  <c r="N134" i="4"/>
  <c r="P134" i="4" s="1"/>
  <c r="N135" i="4"/>
  <c r="P135" i="4" s="1"/>
  <c r="N136" i="4"/>
  <c r="P136" i="4" s="1"/>
  <c r="N137" i="4"/>
  <c r="P137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01" i="4"/>
  <c r="P101" i="4" s="1"/>
  <c r="M133" i="4"/>
  <c r="M134" i="4"/>
  <c r="M135" i="4"/>
  <c r="M136" i="4"/>
  <c r="M137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02" i="4"/>
  <c r="M103" i="4"/>
  <c r="M104" i="4"/>
  <c r="M105" i="4"/>
  <c r="M106" i="4"/>
  <c r="M107" i="4"/>
  <c r="M108" i="4"/>
  <c r="M109" i="4"/>
  <c r="M110" i="4"/>
  <c r="M111" i="4"/>
  <c r="M112" i="4"/>
  <c r="M101" i="4"/>
  <c r="K133" i="4"/>
  <c r="K134" i="4"/>
  <c r="K135" i="4"/>
  <c r="K136" i="4"/>
  <c r="K137" i="4"/>
  <c r="K127" i="4"/>
  <c r="K128" i="4"/>
  <c r="K129" i="4"/>
  <c r="K130" i="4"/>
  <c r="K131" i="4"/>
  <c r="K132" i="4"/>
  <c r="K118" i="4"/>
  <c r="K119" i="4"/>
  <c r="K120" i="4"/>
  <c r="K121" i="4"/>
  <c r="K122" i="4"/>
  <c r="K123" i="4"/>
  <c r="K124" i="4"/>
  <c r="K125" i="4"/>
  <c r="K126" i="4"/>
  <c r="K117" i="4"/>
  <c r="K115" i="4"/>
  <c r="K116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J135" i="4" l="1"/>
  <c r="J136" i="4"/>
  <c r="J137" i="4"/>
  <c r="J128" i="4"/>
  <c r="J129" i="4"/>
  <c r="J130" i="4"/>
  <c r="J131" i="4"/>
  <c r="J132" i="4"/>
  <c r="J133" i="4"/>
  <c r="J134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I135" i="4"/>
  <c r="I136" i="4"/>
  <c r="I137" i="4"/>
  <c r="I125" i="4"/>
  <c r="I126" i="4"/>
  <c r="I127" i="4"/>
  <c r="I128" i="4"/>
  <c r="I129" i="4"/>
  <c r="I130" i="4"/>
  <c r="I131" i="4"/>
  <c r="I132" i="4"/>
  <c r="I133" i="4"/>
  <c r="I134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H130" i="4"/>
  <c r="H131" i="4"/>
  <c r="H132" i="4"/>
  <c r="H133" i="4"/>
  <c r="H134" i="4"/>
  <c r="H135" i="4"/>
  <c r="H136" i="4"/>
  <c r="H137" i="4"/>
  <c r="H126" i="4"/>
  <c r="H127" i="4"/>
  <c r="H128" i="4"/>
  <c r="H129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12" i="4"/>
  <c r="H111" i="4"/>
  <c r="H110" i="4"/>
  <c r="H106" i="4"/>
  <c r="H107" i="4"/>
  <c r="H109" i="4"/>
  <c r="H108" i="4"/>
  <c r="H105" i="4"/>
  <c r="H104" i="4"/>
  <c r="H103" i="4"/>
  <c r="H102" i="4"/>
  <c r="H101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77" i="4"/>
</calcChain>
</file>

<file path=xl/sharedStrings.xml><?xml version="1.0" encoding="utf-8"?>
<sst xmlns="http://schemas.openxmlformats.org/spreadsheetml/2006/main" count="16" uniqueCount="16">
  <si>
    <t>Date</t>
  </si>
  <si>
    <t>temperature</t>
  </si>
  <si>
    <r>
      <t xml:space="preserve">Influent </t>
    </r>
    <r>
      <rPr>
        <b/>
        <vertAlign val="superscript"/>
        <sz val="10"/>
        <rFont val="Times New Roman"/>
        <family val="1"/>
      </rPr>
      <t>BOD</t>
    </r>
    <r>
      <rPr>
        <b/>
        <sz val="10"/>
        <rFont val="Times New Roman"/>
        <family val="1"/>
      </rPr>
      <t>5</t>
    </r>
  </si>
  <si>
    <t>Influent TSS</t>
  </si>
  <si>
    <t>Influent NH3</t>
  </si>
  <si>
    <t xml:space="preserve">Influent pH   </t>
  </si>
  <si>
    <t xml:space="preserve">Influent Alkalinity </t>
  </si>
  <si>
    <t>Effluent TSS</t>
  </si>
  <si>
    <t>Effluent BOD5</t>
  </si>
  <si>
    <t>Effluent NH3</t>
  </si>
  <si>
    <t>Effluent pH</t>
  </si>
  <si>
    <t>Field MLSS</t>
  </si>
  <si>
    <t>Anoxic tank DO</t>
  </si>
  <si>
    <t>Aerobic NH3</t>
  </si>
  <si>
    <t>Aerobic DO</t>
  </si>
  <si>
    <t>Aerobic 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</si>
</sst>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14009]dd/mm/yyyy;@"/>
    <numFmt numFmtId="167" formatCode="0.0"/>
  </numFmts>
  <fonts count="4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 indent="1"/>
    </xf>
    <xf numFmtId="165" fontId="0" fillId="0" borderId="0" xfId="0" applyNumberFormat="1" applyFill="1" applyBorder="1" applyAlignment="1">
      <alignment horizontal="left" vertical="top"/>
    </xf>
    <xf numFmtId="167" fontId="2" fillId="0" borderId="0" xfId="0" applyNumberFormat="1" applyFont="1" applyFill="1" applyBorder="1" applyAlignment="1">
      <alignment horizontal="left" vertical="top"/>
    </xf>
    <xf numFmtId="167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pane ySplit="1" topLeftCell="A77" activePane="bottomLeft" state="frozen"/>
      <selection activeCell="C1" sqref="C1"/>
      <selection pane="bottomLeft" activeCell="H88" sqref="H88"/>
    </sheetView>
  </sheetViews>
  <sheetFormatPr defaultRowHeight="13.2" x14ac:dyDescent="0.25"/>
  <cols>
    <col min="1" max="1" width="10.33203125" style="10" bestFit="1" customWidth="1"/>
    <col min="2" max="2" width="11.21875" bestFit="1" customWidth="1"/>
    <col min="3" max="4" width="11" bestFit="1" customWidth="1"/>
    <col min="5" max="5" width="10.21875" style="5" bestFit="1" customWidth="1"/>
    <col min="6" max="6" width="11.5546875" style="5" bestFit="1" customWidth="1"/>
    <col min="7" max="7" width="15.33203125" bestFit="1" customWidth="1"/>
    <col min="8" max="8" width="12.5546875" style="5" bestFit="1" customWidth="1"/>
    <col min="9" max="9" width="11.109375" style="5" bestFit="1" customWidth="1"/>
    <col min="10" max="10" width="11.77734375" style="5" bestFit="1" customWidth="1"/>
    <col min="11" max="11" width="12" style="5" bestFit="1" customWidth="1"/>
    <col min="12" max="12" width="9.88671875" style="12" bestFit="1" customWidth="1"/>
    <col min="13" max="13" width="10.88671875" style="5" bestFit="1" customWidth="1"/>
    <col min="14" max="14" width="13.21875" style="5" bestFit="1" customWidth="1"/>
    <col min="15" max="15" width="11.21875" style="5" bestFit="1" customWidth="1"/>
    <col min="16" max="16" width="10.21875" style="5" bestFit="1" customWidth="1"/>
    <col min="17" max="17" width="3.77734375" customWidth="1"/>
    <col min="18" max="18" width="6.21875" bestFit="1" customWidth="1"/>
    <col min="19" max="19" width="4" customWidth="1"/>
    <col min="20" max="22" width="3.77734375" customWidth="1"/>
    <col min="23" max="23" width="4.6640625" customWidth="1"/>
    <col min="24" max="24" width="3.77734375" customWidth="1"/>
    <col min="25" max="25" width="5.33203125" customWidth="1"/>
  </cols>
  <sheetData>
    <row r="1" spans="1:17" s="1" customFormat="1" ht="13.5" customHeight="1" x14ac:dyDescent="0.25">
      <c r="A1" s="9" t="s">
        <v>0</v>
      </c>
      <c r="B1" s="1" t="s">
        <v>2</v>
      </c>
      <c r="C1" s="3" t="s">
        <v>3</v>
      </c>
      <c r="D1" s="5" t="s">
        <v>4</v>
      </c>
      <c r="E1" s="4" t="s">
        <v>1</v>
      </c>
      <c r="F1" s="4" t="s">
        <v>5</v>
      </c>
      <c r="G1" s="1" t="s">
        <v>6</v>
      </c>
      <c r="H1" s="4" t="s">
        <v>8</v>
      </c>
      <c r="I1" s="6" t="s">
        <v>7</v>
      </c>
      <c r="J1" s="6" t="s">
        <v>9</v>
      </c>
      <c r="K1" s="6" t="s">
        <v>15</v>
      </c>
      <c r="L1" s="11" t="s">
        <v>10</v>
      </c>
      <c r="M1" s="8" t="s">
        <v>11</v>
      </c>
      <c r="N1" s="4" t="s">
        <v>12</v>
      </c>
      <c r="O1" s="7" t="s">
        <v>13</v>
      </c>
      <c r="P1" s="4" t="s">
        <v>14</v>
      </c>
      <c r="Q1" s="2"/>
    </row>
    <row r="2" spans="1:17" x14ac:dyDescent="0.25">
      <c r="A2" s="10">
        <v>44252</v>
      </c>
      <c r="B2">
        <v>159</v>
      </c>
      <c r="C2">
        <v>76</v>
      </c>
      <c r="D2" s="5">
        <v>3.35</v>
      </c>
      <c r="E2" s="5">
        <v>18</v>
      </c>
      <c r="F2" s="5">
        <v>7.5</v>
      </c>
      <c r="G2">
        <v>356</v>
      </c>
      <c r="H2" s="5">
        <v>10</v>
      </c>
      <c r="I2" s="5">
        <v>4</v>
      </c>
      <c r="J2" s="5">
        <v>1.2</v>
      </c>
      <c r="K2" s="5">
        <v>6.6</v>
      </c>
      <c r="L2" s="12">
        <v>7</v>
      </c>
      <c r="M2" s="5">
        <v>2100</v>
      </c>
      <c r="N2" s="5">
        <v>0.51</v>
      </c>
      <c r="O2" s="5">
        <v>8</v>
      </c>
      <c r="P2" s="5">
        <v>0.15</v>
      </c>
    </row>
    <row r="3" spans="1:17" x14ac:dyDescent="0.25">
      <c r="A3" s="10">
        <v>44253</v>
      </c>
      <c r="B3">
        <v>99</v>
      </c>
      <c r="C3">
        <v>350</v>
      </c>
      <c r="D3" s="5">
        <v>3.63</v>
      </c>
      <c r="E3" s="5">
        <v>19</v>
      </c>
      <c r="F3" s="5">
        <v>7.1</v>
      </c>
      <c r="G3">
        <v>185</v>
      </c>
      <c r="H3" s="5">
        <v>5</v>
      </c>
      <c r="I3" s="5">
        <v>3</v>
      </c>
      <c r="J3" s="5">
        <v>1.1000000000000001</v>
      </c>
      <c r="K3" s="5">
        <v>6</v>
      </c>
      <c r="L3" s="12">
        <v>6.9</v>
      </c>
      <c r="M3" s="5">
        <v>12000</v>
      </c>
      <c r="N3" s="5">
        <v>0.5</v>
      </c>
      <c r="O3" s="5">
        <v>11.9</v>
      </c>
      <c r="P3" s="5">
        <v>1.3</v>
      </c>
    </row>
    <row r="4" spans="1:17" x14ac:dyDescent="0.25">
      <c r="A4" s="10">
        <v>44254</v>
      </c>
      <c r="B4">
        <v>221</v>
      </c>
      <c r="C4">
        <v>216</v>
      </c>
      <c r="D4" s="5">
        <v>3.31</v>
      </c>
      <c r="E4" s="5">
        <v>20</v>
      </c>
      <c r="F4" s="5">
        <v>7</v>
      </c>
      <c r="G4">
        <v>180</v>
      </c>
      <c r="H4" s="5">
        <v>2</v>
      </c>
      <c r="I4" s="5">
        <v>1</v>
      </c>
      <c r="J4" s="5">
        <v>1</v>
      </c>
      <c r="K4" s="5">
        <v>5.5</v>
      </c>
      <c r="L4" s="12">
        <v>6.9</v>
      </c>
      <c r="M4" s="5">
        <v>7800</v>
      </c>
      <c r="N4" s="5">
        <v>0.55000000000000004</v>
      </c>
      <c r="O4" s="5">
        <v>3.3</v>
      </c>
      <c r="P4" s="5">
        <v>2</v>
      </c>
    </row>
    <row r="5" spans="1:17" x14ac:dyDescent="0.25">
      <c r="A5" s="10">
        <v>44255</v>
      </c>
      <c r="B5">
        <v>450</v>
      </c>
      <c r="C5">
        <v>300</v>
      </c>
      <c r="D5" s="5">
        <v>3.47</v>
      </c>
      <c r="E5" s="5">
        <v>19</v>
      </c>
      <c r="F5" s="5">
        <v>7.1</v>
      </c>
      <c r="G5">
        <v>200</v>
      </c>
      <c r="H5" s="5">
        <v>2</v>
      </c>
      <c r="I5" s="5">
        <v>3</v>
      </c>
      <c r="J5" s="5">
        <v>0.3</v>
      </c>
      <c r="K5" s="5">
        <v>4.4000000000000004</v>
      </c>
      <c r="L5" s="12">
        <v>6.7</v>
      </c>
      <c r="M5" s="5">
        <v>9000</v>
      </c>
      <c r="N5" s="5">
        <v>0.26</v>
      </c>
      <c r="O5" s="4">
        <v>3.4</v>
      </c>
      <c r="P5" s="5">
        <v>2.04</v>
      </c>
    </row>
    <row r="6" spans="1:17" x14ac:dyDescent="0.25">
      <c r="A6" s="10">
        <v>44256</v>
      </c>
      <c r="B6">
        <v>200</v>
      </c>
      <c r="C6">
        <v>74</v>
      </c>
      <c r="D6" s="5">
        <v>3.54</v>
      </c>
      <c r="E6" s="5">
        <v>20</v>
      </c>
      <c r="F6" s="5">
        <v>6.9</v>
      </c>
      <c r="G6">
        <v>100</v>
      </c>
      <c r="H6" s="5">
        <v>2</v>
      </c>
      <c r="I6" s="5">
        <v>1</v>
      </c>
      <c r="J6" s="5">
        <v>0.3</v>
      </c>
      <c r="K6" s="5">
        <v>4.5999999999999996</v>
      </c>
      <c r="L6" s="12">
        <v>6.9</v>
      </c>
      <c r="M6" s="5">
        <v>7800</v>
      </c>
      <c r="N6" s="5">
        <v>0.21</v>
      </c>
      <c r="O6" s="5">
        <v>7.8</v>
      </c>
      <c r="P6" s="5">
        <v>1.4</v>
      </c>
    </row>
    <row r="7" spans="1:17" x14ac:dyDescent="0.25">
      <c r="A7" s="10">
        <v>44257</v>
      </c>
      <c r="B7">
        <v>450</v>
      </c>
      <c r="C7">
        <v>300</v>
      </c>
      <c r="D7" s="5">
        <v>3.25</v>
      </c>
      <c r="E7" s="5">
        <v>19.440000000000001</v>
      </c>
      <c r="F7" s="5">
        <v>6.9</v>
      </c>
      <c r="G7">
        <v>260</v>
      </c>
      <c r="H7" s="5">
        <v>4</v>
      </c>
      <c r="I7" s="5">
        <v>5</v>
      </c>
      <c r="J7" s="5">
        <v>0.3</v>
      </c>
      <c r="K7" s="5">
        <v>5.4</v>
      </c>
      <c r="L7" s="12">
        <v>6.9</v>
      </c>
      <c r="M7" s="4">
        <v>7500</v>
      </c>
      <c r="N7" s="5">
        <v>0.25</v>
      </c>
      <c r="O7" s="5">
        <v>5.7</v>
      </c>
      <c r="P7" s="5">
        <v>1.6</v>
      </c>
    </row>
    <row r="8" spans="1:17" x14ac:dyDescent="0.25">
      <c r="A8" s="10">
        <v>44258</v>
      </c>
      <c r="B8">
        <v>350</v>
      </c>
      <c r="C8">
        <v>90</v>
      </c>
      <c r="D8" s="5">
        <v>3.18</v>
      </c>
      <c r="E8" s="5">
        <v>17.5</v>
      </c>
      <c r="F8" s="5">
        <v>6.8</v>
      </c>
      <c r="G8">
        <v>250</v>
      </c>
      <c r="H8" s="5">
        <v>3</v>
      </c>
      <c r="I8" s="5">
        <v>2</v>
      </c>
      <c r="J8" s="5">
        <v>0.4</v>
      </c>
      <c r="K8" s="5">
        <v>5.6</v>
      </c>
      <c r="L8" s="12">
        <v>6.9</v>
      </c>
      <c r="M8" s="5">
        <v>12000</v>
      </c>
      <c r="N8" s="5">
        <v>0.16</v>
      </c>
      <c r="O8" s="5">
        <v>17.600000000000001</v>
      </c>
      <c r="P8" s="5">
        <v>2.2200000000000002</v>
      </c>
    </row>
    <row r="9" spans="1:17" x14ac:dyDescent="0.25">
      <c r="A9" s="10">
        <v>44259</v>
      </c>
      <c r="B9">
        <v>425</v>
      </c>
      <c r="C9">
        <v>300</v>
      </c>
      <c r="D9" s="5">
        <v>3.71</v>
      </c>
      <c r="E9" s="5">
        <v>18.329999999999998</v>
      </c>
      <c r="F9" s="5">
        <v>7</v>
      </c>
      <c r="G9">
        <v>280</v>
      </c>
      <c r="H9" s="5">
        <v>4</v>
      </c>
      <c r="I9" s="5">
        <v>3</v>
      </c>
      <c r="J9" s="5">
        <v>0.3</v>
      </c>
      <c r="K9" s="5">
        <v>4.9000000000000004</v>
      </c>
      <c r="L9" s="12">
        <v>7</v>
      </c>
      <c r="M9" s="5">
        <v>12000</v>
      </c>
      <c r="N9" s="5">
        <v>0.21</v>
      </c>
      <c r="O9" s="5">
        <v>37.1</v>
      </c>
      <c r="P9" s="5">
        <v>2</v>
      </c>
    </row>
    <row r="10" spans="1:17" x14ac:dyDescent="0.25">
      <c r="A10" s="10">
        <v>44260</v>
      </c>
      <c r="B10">
        <v>156</v>
      </c>
      <c r="C10">
        <v>118</v>
      </c>
      <c r="D10" s="5">
        <v>3.4200000000000004</v>
      </c>
      <c r="E10" s="5">
        <v>17.77</v>
      </c>
      <c r="F10" s="5">
        <v>7.2</v>
      </c>
      <c r="G10">
        <v>240</v>
      </c>
      <c r="H10" s="5">
        <v>11</v>
      </c>
      <c r="I10" s="5">
        <v>0</v>
      </c>
      <c r="J10" s="5">
        <v>0.3</v>
      </c>
      <c r="K10" s="5">
        <v>17.600000000000001</v>
      </c>
      <c r="L10" s="12">
        <v>7.2</v>
      </c>
      <c r="M10" s="5">
        <v>8000</v>
      </c>
      <c r="N10" s="5">
        <v>0.18</v>
      </c>
      <c r="O10" s="5">
        <v>2.2999999999999998</v>
      </c>
      <c r="P10" s="5">
        <v>1.97</v>
      </c>
    </row>
    <row r="11" spans="1:17" x14ac:dyDescent="0.25">
      <c r="A11" s="10">
        <v>44261</v>
      </c>
      <c r="B11">
        <v>368</v>
      </c>
      <c r="C11">
        <v>335</v>
      </c>
      <c r="D11" s="5">
        <v>3.5700000000000003</v>
      </c>
      <c r="E11" s="5">
        <v>18.329999999999998</v>
      </c>
      <c r="F11" s="5">
        <v>6.8</v>
      </c>
      <c r="G11">
        <v>160</v>
      </c>
      <c r="H11" s="5">
        <v>5</v>
      </c>
      <c r="I11" s="5">
        <v>4</v>
      </c>
      <c r="J11" s="5">
        <v>0.3</v>
      </c>
      <c r="K11" s="5">
        <v>2.9</v>
      </c>
      <c r="L11" s="12">
        <v>6.8</v>
      </c>
      <c r="M11" s="5">
        <v>8000</v>
      </c>
      <c r="N11" s="5">
        <v>0.1</v>
      </c>
      <c r="O11" s="5">
        <v>2</v>
      </c>
      <c r="P11" s="5">
        <v>1.96</v>
      </c>
    </row>
    <row r="12" spans="1:17" x14ac:dyDescent="0.25">
      <c r="A12" s="10">
        <v>44262</v>
      </c>
      <c r="B12">
        <v>294</v>
      </c>
      <c r="C12">
        <v>226</v>
      </c>
      <c r="D12" s="5">
        <v>3.78</v>
      </c>
      <c r="E12" s="5">
        <v>16.66</v>
      </c>
      <c r="F12" s="5">
        <v>7.3</v>
      </c>
      <c r="G12" s="1">
        <v>150</v>
      </c>
      <c r="H12" s="5">
        <v>3</v>
      </c>
      <c r="I12" s="5">
        <v>2</v>
      </c>
      <c r="J12" s="5">
        <v>0.3</v>
      </c>
      <c r="K12" s="5">
        <v>4.5999999999999996</v>
      </c>
      <c r="L12" s="12">
        <v>6.5</v>
      </c>
      <c r="M12" s="5">
        <v>6000</v>
      </c>
      <c r="N12" s="5">
        <v>0.13</v>
      </c>
      <c r="O12" s="5">
        <v>1.4</v>
      </c>
      <c r="P12" s="5">
        <v>1.85</v>
      </c>
    </row>
    <row r="13" spans="1:17" x14ac:dyDescent="0.25">
      <c r="A13" s="10">
        <v>44263</v>
      </c>
      <c r="B13">
        <v>430</v>
      </c>
      <c r="C13">
        <v>350</v>
      </c>
      <c r="D13" s="5">
        <v>3.53</v>
      </c>
      <c r="E13" s="5">
        <v>18.88</v>
      </c>
      <c r="F13" s="5">
        <v>7</v>
      </c>
      <c r="G13">
        <v>220</v>
      </c>
      <c r="H13" s="5">
        <v>4</v>
      </c>
      <c r="I13" s="5">
        <v>1</v>
      </c>
      <c r="J13" s="5">
        <v>0.3</v>
      </c>
      <c r="K13" s="5">
        <v>16</v>
      </c>
      <c r="L13" s="12">
        <v>7</v>
      </c>
      <c r="M13" s="5">
        <v>6000</v>
      </c>
      <c r="N13" s="5">
        <v>0.08</v>
      </c>
      <c r="O13" s="5">
        <v>0.8</v>
      </c>
      <c r="P13" s="5">
        <v>1.1000000000000001</v>
      </c>
    </row>
    <row r="14" spans="1:17" x14ac:dyDescent="0.25">
      <c r="A14" s="10">
        <v>44264</v>
      </c>
      <c r="B14">
        <v>344</v>
      </c>
      <c r="C14">
        <v>428</v>
      </c>
      <c r="D14" s="5">
        <v>3.07</v>
      </c>
      <c r="E14" s="5">
        <v>18.329999999999998</v>
      </c>
      <c r="F14" s="5">
        <v>7.2</v>
      </c>
      <c r="G14">
        <v>220</v>
      </c>
      <c r="H14" s="5">
        <v>4</v>
      </c>
      <c r="I14" s="5">
        <v>5</v>
      </c>
      <c r="J14" s="5">
        <v>0.3</v>
      </c>
      <c r="K14" s="5">
        <v>7</v>
      </c>
      <c r="L14" s="12">
        <v>6.5</v>
      </c>
      <c r="M14" s="5">
        <v>6500</v>
      </c>
      <c r="N14" s="5">
        <v>0.5</v>
      </c>
      <c r="O14" s="5">
        <v>0.6</v>
      </c>
      <c r="P14" s="5">
        <v>0.82</v>
      </c>
    </row>
    <row r="15" spans="1:17" x14ac:dyDescent="0.25">
      <c r="A15" s="10">
        <v>44265</v>
      </c>
      <c r="B15">
        <v>444</v>
      </c>
      <c r="C15">
        <v>350</v>
      </c>
      <c r="D15" s="5">
        <v>2.58</v>
      </c>
      <c r="E15" s="5">
        <v>17.22</v>
      </c>
      <c r="F15" s="5">
        <v>7.3</v>
      </c>
      <c r="G15">
        <v>160</v>
      </c>
      <c r="H15" s="5">
        <v>4.4000000000000004</v>
      </c>
      <c r="I15" s="5">
        <v>5</v>
      </c>
      <c r="J15" s="5">
        <v>0.3</v>
      </c>
      <c r="K15" s="5">
        <v>5.9</v>
      </c>
      <c r="L15" s="12">
        <v>6.5</v>
      </c>
      <c r="M15" s="5">
        <v>12000</v>
      </c>
      <c r="N15" s="5">
        <v>0.46</v>
      </c>
      <c r="O15" s="5">
        <v>9.9</v>
      </c>
      <c r="P15" s="5">
        <v>1.2</v>
      </c>
    </row>
    <row r="16" spans="1:17" x14ac:dyDescent="0.25">
      <c r="A16" s="10">
        <v>44266</v>
      </c>
      <c r="B16">
        <v>288</v>
      </c>
      <c r="C16">
        <v>396</v>
      </c>
      <c r="D16" s="5">
        <v>2.9899999999999998</v>
      </c>
      <c r="E16" s="5">
        <v>18.329999999999998</v>
      </c>
      <c r="F16" s="5">
        <v>7.4</v>
      </c>
      <c r="G16">
        <v>240</v>
      </c>
      <c r="H16" s="5">
        <v>2</v>
      </c>
      <c r="I16" s="5">
        <v>1</v>
      </c>
      <c r="J16" s="5">
        <v>0.3</v>
      </c>
      <c r="K16" s="5">
        <v>6.4</v>
      </c>
      <c r="L16" s="12">
        <v>6.7</v>
      </c>
      <c r="M16" s="5">
        <v>12000</v>
      </c>
      <c r="N16" s="5">
        <v>0.5</v>
      </c>
      <c r="O16" s="5">
        <v>0.6</v>
      </c>
      <c r="P16" s="5">
        <v>1</v>
      </c>
    </row>
    <row r="17" spans="1:16" x14ac:dyDescent="0.25">
      <c r="A17" s="10">
        <v>44267</v>
      </c>
      <c r="B17">
        <v>417</v>
      </c>
      <c r="C17">
        <v>348</v>
      </c>
      <c r="D17" s="5">
        <v>3.75</v>
      </c>
      <c r="E17" s="5">
        <v>18.329999999999998</v>
      </c>
      <c r="F17" s="5">
        <v>7.2</v>
      </c>
      <c r="G17">
        <v>260</v>
      </c>
      <c r="H17" s="5">
        <v>3</v>
      </c>
      <c r="I17" s="5">
        <v>1</v>
      </c>
      <c r="J17" s="5">
        <v>0.3</v>
      </c>
      <c r="K17" s="5">
        <v>10.5</v>
      </c>
      <c r="L17" s="12">
        <v>6.7</v>
      </c>
      <c r="M17" s="5">
        <v>11000</v>
      </c>
      <c r="N17" s="5">
        <v>0.46</v>
      </c>
      <c r="O17" s="5">
        <v>5.6</v>
      </c>
      <c r="P17" s="5">
        <v>1.25</v>
      </c>
    </row>
    <row r="18" spans="1:16" x14ac:dyDescent="0.25">
      <c r="A18" s="10">
        <v>44268</v>
      </c>
      <c r="B18">
        <v>252</v>
      </c>
      <c r="C18">
        <v>140</v>
      </c>
      <c r="D18" s="5">
        <v>2.63</v>
      </c>
      <c r="E18" s="5">
        <v>18.88</v>
      </c>
      <c r="F18" s="5">
        <v>6.8</v>
      </c>
      <c r="G18">
        <v>200</v>
      </c>
      <c r="H18" s="5">
        <v>4</v>
      </c>
      <c r="I18" s="5">
        <v>0</v>
      </c>
      <c r="J18" s="5">
        <v>0.2</v>
      </c>
      <c r="K18" s="5">
        <v>6.6</v>
      </c>
      <c r="L18" s="12">
        <v>6.7</v>
      </c>
      <c r="M18" s="5">
        <v>8000</v>
      </c>
      <c r="N18" s="5">
        <v>0.54</v>
      </c>
      <c r="O18" s="5">
        <v>0.4</v>
      </c>
      <c r="P18" s="5">
        <v>0.9</v>
      </c>
    </row>
    <row r="19" spans="1:16" x14ac:dyDescent="0.25">
      <c r="A19" s="10">
        <v>44269</v>
      </c>
      <c r="B19">
        <v>445</v>
      </c>
      <c r="C19">
        <v>350</v>
      </c>
      <c r="D19" s="5">
        <v>3.8600000000000003</v>
      </c>
      <c r="E19" s="5">
        <v>20.55</v>
      </c>
      <c r="F19" s="5">
        <v>6.8</v>
      </c>
      <c r="G19">
        <v>160</v>
      </c>
      <c r="H19" s="5">
        <v>10</v>
      </c>
      <c r="I19" s="5">
        <v>1</v>
      </c>
      <c r="J19" s="5">
        <v>0.3</v>
      </c>
      <c r="K19" s="5">
        <v>6.4</v>
      </c>
      <c r="L19" s="12">
        <v>6.7</v>
      </c>
      <c r="M19" s="5">
        <v>6000</v>
      </c>
      <c r="N19" s="5">
        <v>0.08</v>
      </c>
      <c r="O19" s="5">
        <v>7.1</v>
      </c>
      <c r="P19" s="5">
        <v>1.1000000000000001</v>
      </c>
    </row>
    <row r="20" spans="1:16" x14ac:dyDescent="0.25">
      <c r="A20" s="10">
        <v>44270</v>
      </c>
      <c r="B20">
        <v>449</v>
      </c>
      <c r="C20">
        <v>796</v>
      </c>
      <c r="D20" s="5">
        <v>3.16</v>
      </c>
      <c r="E20" s="5">
        <v>20.56</v>
      </c>
      <c r="F20" s="5">
        <v>7.1</v>
      </c>
      <c r="G20">
        <v>240</v>
      </c>
      <c r="H20" s="5">
        <v>5</v>
      </c>
      <c r="I20" s="5">
        <v>5</v>
      </c>
      <c r="J20" s="5">
        <v>0.2</v>
      </c>
      <c r="K20" s="5">
        <v>6.1</v>
      </c>
      <c r="L20" s="12">
        <v>6.7</v>
      </c>
      <c r="M20" s="5">
        <v>12000</v>
      </c>
      <c r="N20" s="5">
        <v>0.28000000000000003</v>
      </c>
      <c r="O20" s="5">
        <v>7.4</v>
      </c>
      <c r="P20" s="5">
        <v>4.08</v>
      </c>
    </row>
    <row r="21" spans="1:16" x14ac:dyDescent="0.25">
      <c r="A21" s="10">
        <v>44271</v>
      </c>
      <c r="B21">
        <v>321</v>
      </c>
      <c r="C21">
        <v>314</v>
      </c>
      <c r="D21" s="5">
        <v>3.2299999999999995</v>
      </c>
      <c r="E21" s="5">
        <v>21</v>
      </c>
      <c r="F21" s="5">
        <v>6.6</v>
      </c>
      <c r="G21">
        <v>160</v>
      </c>
      <c r="H21" s="5">
        <v>10</v>
      </c>
      <c r="I21" s="5">
        <v>3</v>
      </c>
      <c r="J21" s="5">
        <v>0.2</v>
      </c>
      <c r="K21" s="5">
        <v>7</v>
      </c>
      <c r="L21" s="12">
        <v>6.7</v>
      </c>
      <c r="M21" s="5">
        <v>9600</v>
      </c>
      <c r="N21" s="5">
        <v>0.25</v>
      </c>
      <c r="O21" s="5">
        <v>0.7</v>
      </c>
      <c r="P21" s="5">
        <v>1.9</v>
      </c>
    </row>
    <row r="22" spans="1:16" x14ac:dyDescent="0.25">
      <c r="A22" s="10">
        <v>44272</v>
      </c>
      <c r="B22">
        <v>448</v>
      </c>
      <c r="C22">
        <v>340</v>
      </c>
      <c r="D22" s="5">
        <v>3.8</v>
      </c>
      <c r="E22" s="5">
        <v>20</v>
      </c>
      <c r="F22" s="5">
        <v>6.8</v>
      </c>
      <c r="G22" s="1">
        <v>170</v>
      </c>
      <c r="H22" s="5">
        <v>4</v>
      </c>
      <c r="I22" s="5">
        <v>5</v>
      </c>
      <c r="J22" s="5">
        <v>0.3</v>
      </c>
      <c r="K22" s="5">
        <v>15.4</v>
      </c>
      <c r="L22" s="12">
        <v>6.8</v>
      </c>
      <c r="M22" s="5">
        <v>8000</v>
      </c>
      <c r="N22" s="5">
        <v>0.4</v>
      </c>
      <c r="O22" s="5">
        <v>6.6</v>
      </c>
      <c r="P22" s="5">
        <v>1.79</v>
      </c>
    </row>
    <row r="23" spans="1:16" x14ac:dyDescent="0.25">
      <c r="A23" s="10">
        <v>44273</v>
      </c>
      <c r="B23">
        <v>371</v>
      </c>
      <c r="C23">
        <v>333</v>
      </c>
      <c r="D23" s="5">
        <v>3.38</v>
      </c>
      <c r="E23" s="5">
        <v>20</v>
      </c>
      <c r="F23" s="5">
        <v>6.7</v>
      </c>
      <c r="G23">
        <v>180</v>
      </c>
      <c r="H23" s="5">
        <v>5.4</v>
      </c>
      <c r="I23" s="5">
        <v>4</v>
      </c>
      <c r="J23" s="5">
        <v>0.2</v>
      </c>
      <c r="K23" s="5">
        <v>7.5</v>
      </c>
      <c r="L23" s="12">
        <v>6.5</v>
      </c>
      <c r="M23" s="5">
        <v>6100</v>
      </c>
      <c r="N23" s="5">
        <v>0.4</v>
      </c>
      <c r="O23" s="5">
        <v>0.3</v>
      </c>
      <c r="P23" s="5">
        <v>1.95</v>
      </c>
    </row>
    <row r="24" spans="1:16" x14ac:dyDescent="0.25">
      <c r="A24" s="10">
        <v>44274</v>
      </c>
      <c r="B24">
        <v>165</v>
      </c>
      <c r="C24">
        <v>326</v>
      </c>
      <c r="D24" s="5">
        <v>3.6399999999999997</v>
      </c>
      <c r="E24" s="5">
        <v>19.440000000000001</v>
      </c>
      <c r="F24" s="5">
        <v>6.7</v>
      </c>
      <c r="G24">
        <v>100</v>
      </c>
      <c r="H24" s="5">
        <v>3.1</v>
      </c>
      <c r="I24" s="5">
        <v>2</v>
      </c>
      <c r="J24" s="5">
        <v>0.3</v>
      </c>
      <c r="K24" s="5">
        <v>11.5</v>
      </c>
      <c r="L24" s="12">
        <v>6.7</v>
      </c>
      <c r="M24" s="5">
        <v>8000</v>
      </c>
      <c r="N24" s="5">
        <v>0.25</v>
      </c>
      <c r="O24" s="5">
        <v>15.1</v>
      </c>
      <c r="P24" s="5">
        <v>1.92</v>
      </c>
    </row>
    <row r="25" spans="1:16" x14ac:dyDescent="0.25">
      <c r="A25" s="10">
        <v>44275</v>
      </c>
      <c r="B25">
        <v>99</v>
      </c>
      <c r="C25">
        <v>74</v>
      </c>
      <c r="D25" s="5">
        <v>2.58</v>
      </c>
      <c r="E25" s="5">
        <v>17.78</v>
      </c>
      <c r="F25" s="5">
        <v>7.4</v>
      </c>
      <c r="G25">
        <v>240</v>
      </c>
      <c r="H25" s="5">
        <v>1</v>
      </c>
      <c r="I25" s="5">
        <v>1</v>
      </c>
      <c r="J25" s="5">
        <v>0.2</v>
      </c>
      <c r="K25" s="5">
        <v>6.5</v>
      </c>
      <c r="L25" s="12">
        <v>6.6</v>
      </c>
      <c r="M25" s="5">
        <v>8900</v>
      </c>
      <c r="N25" s="5">
        <v>0.56999999999999995</v>
      </c>
      <c r="O25" s="5">
        <v>0.5</v>
      </c>
      <c r="P25" s="5">
        <v>1.1499999999999999</v>
      </c>
    </row>
    <row r="26" spans="1:16" x14ac:dyDescent="0.25">
      <c r="A26" s="10">
        <v>44276</v>
      </c>
      <c r="B26">
        <v>356</v>
      </c>
      <c r="C26">
        <v>320</v>
      </c>
      <c r="D26" s="5">
        <v>3.45</v>
      </c>
      <c r="E26" s="5">
        <v>15.55</v>
      </c>
      <c r="F26" s="5">
        <v>7.4</v>
      </c>
      <c r="G26">
        <v>280</v>
      </c>
      <c r="H26" s="5">
        <v>4.2</v>
      </c>
      <c r="I26" s="5">
        <v>4.2</v>
      </c>
      <c r="J26" s="5">
        <v>0.2</v>
      </c>
      <c r="K26" s="5">
        <v>8</v>
      </c>
      <c r="L26" s="12">
        <v>6.7</v>
      </c>
      <c r="M26" s="5">
        <v>8500</v>
      </c>
      <c r="N26" s="5">
        <v>0.55000000000000004</v>
      </c>
      <c r="O26" s="5">
        <v>7.48</v>
      </c>
      <c r="P26" s="5">
        <v>1.41</v>
      </c>
    </row>
    <row r="27" spans="1:16" x14ac:dyDescent="0.25">
      <c r="A27" s="10">
        <v>44277</v>
      </c>
      <c r="B27">
        <v>450</v>
      </c>
      <c r="C27">
        <v>355</v>
      </c>
      <c r="D27" s="5">
        <v>3.8600000000000003</v>
      </c>
      <c r="E27" s="5">
        <v>16.670000000000002</v>
      </c>
      <c r="F27" s="5">
        <v>7.6</v>
      </c>
      <c r="G27">
        <v>220</v>
      </c>
      <c r="H27" s="5">
        <v>11</v>
      </c>
      <c r="I27" s="5">
        <v>4.5</v>
      </c>
      <c r="J27" s="5">
        <v>0.3</v>
      </c>
      <c r="K27" s="5">
        <v>16.2</v>
      </c>
      <c r="L27" s="12">
        <v>6.3</v>
      </c>
      <c r="M27" s="5">
        <v>6600</v>
      </c>
      <c r="N27" s="5">
        <v>0.65</v>
      </c>
      <c r="O27" s="5">
        <v>8.64</v>
      </c>
      <c r="P27" s="5">
        <v>1.32</v>
      </c>
    </row>
    <row r="28" spans="1:16" x14ac:dyDescent="0.25">
      <c r="A28" s="10">
        <v>44278</v>
      </c>
      <c r="B28">
        <v>337</v>
      </c>
      <c r="C28">
        <v>309</v>
      </c>
      <c r="D28" s="5">
        <v>3.5200000000000005</v>
      </c>
      <c r="E28" s="5">
        <v>16.670000000000002</v>
      </c>
      <c r="F28" s="5">
        <v>6.9</v>
      </c>
      <c r="G28">
        <v>240</v>
      </c>
      <c r="H28" s="5">
        <v>10</v>
      </c>
      <c r="I28" s="5">
        <v>3</v>
      </c>
      <c r="J28" s="5">
        <v>0.2</v>
      </c>
      <c r="K28" s="5">
        <v>10.5</v>
      </c>
      <c r="L28" s="12">
        <v>6.5</v>
      </c>
      <c r="M28" s="5">
        <v>6600</v>
      </c>
      <c r="N28" s="5">
        <v>0.25</v>
      </c>
      <c r="O28" s="5">
        <v>7.5</v>
      </c>
      <c r="P28" s="5">
        <v>1.6</v>
      </c>
    </row>
    <row r="29" spans="1:16" x14ac:dyDescent="0.25">
      <c r="A29" s="10">
        <v>44279</v>
      </c>
      <c r="B29">
        <v>340</v>
      </c>
      <c r="C29">
        <v>310</v>
      </c>
      <c r="D29" s="5">
        <v>3.21</v>
      </c>
      <c r="E29" s="5">
        <v>17.78</v>
      </c>
      <c r="F29" s="5">
        <v>6.9</v>
      </c>
      <c r="G29" s="1">
        <v>250</v>
      </c>
      <c r="H29" s="5">
        <v>4</v>
      </c>
      <c r="I29" s="5">
        <v>3</v>
      </c>
      <c r="J29" s="5">
        <v>0.2</v>
      </c>
      <c r="K29" s="5">
        <v>6.9</v>
      </c>
      <c r="L29" s="12">
        <v>6.5</v>
      </c>
      <c r="M29" s="5">
        <v>6800</v>
      </c>
      <c r="N29" s="5">
        <v>0.57999999999999996</v>
      </c>
      <c r="O29" s="5">
        <v>6.15</v>
      </c>
      <c r="P29" s="5">
        <v>1.05</v>
      </c>
    </row>
    <row r="30" spans="1:16" x14ac:dyDescent="0.25">
      <c r="A30" s="10">
        <v>44280</v>
      </c>
      <c r="B30">
        <v>270</v>
      </c>
      <c r="C30">
        <v>320</v>
      </c>
      <c r="D30" s="5">
        <v>3.25</v>
      </c>
      <c r="E30" s="5">
        <v>18.329999999999998</v>
      </c>
      <c r="F30" s="5">
        <v>6.7</v>
      </c>
      <c r="G30">
        <v>140</v>
      </c>
      <c r="H30" s="5">
        <v>6</v>
      </c>
      <c r="I30" s="5">
        <v>3</v>
      </c>
      <c r="J30" s="5">
        <v>0.2</v>
      </c>
      <c r="K30" s="5">
        <v>7.2</v>
      </c>
      <c r="L30" s="12">
        <v>7.1</v>
      </c>
      <c r="M30" s="5">
        <v>6000</v>
      </c>
      <c r="N30" s="5">
        <v>0.56999999999999995</v>
      </c>
      <c r="O30" s="5">
        <v>7</v>
      </c>
      <c r="P30" s="5">
        <v>1.32</v>
      </c>
    </row>
    <row r="31" spans="1:16" x14ac:dyDescent="0.25">
      <c r="A31" s="10">
        <v>44281</v>
      </c>
      <c r="B31">
        <v>290</v>
      </c>
      <c r="C31">
        <v>345</v>
      </c>
      <c r="D31" s="5">
        <v>3.54</v>
      </c>
      <c r="E31" s="5">
        <v>20</v>
      </c>
      <c r="F31" s="5">
        <v>6.7</v>
      </c>
      <c r="G31">
        <v>240</v>
      </c>
      <c r="H31" s="5">
        <v>6</v>
      </c>
      <c r="I31" s="5">
        <v>3</v>
      </c>
      <c r="J31" s="5">
        <v>0.3</v>
      </c>
      <c r="K31" s="5">
        <v>10.9</v>
      </c>
      <c r="L31" s="12">
        <v>6.7</v>
      </c>
      <c r="M31" s="5">
        <v>6000</v>
      </c>
      <c r="N31" s="5">
        <v>0.5</v>
      </c>
      <c r="O31" s="5">
        <v>7.55</v>
      </c>
      <c r="P31" s="5">
        <v>1.36</v>
      </c>
    </row>
    <row r="32" spans="1:16" x14ac:dyDescent="0.25">
      <c r="A32" s="10">
        <v>44282</v>
      </c>
      <c r="B32">
        <v>250</v>
      </c>
      <c r="C32">
        <v>344</v>
      </c>
      <c r="D32" s="5">
        <v>3.56</v>
      </c>
      <c r="E32" s="5">
        <v>20</v>
      </c>
      <c r="F32" s="5">
        <v>7.5</v>
      </c>
      <c r="G32">
        <v>260</v>
      </c>
      <c r="H32" s="5">
        <v>4</v>
      </c>
      <c r="I32" s="5">
        <v>3</v>
      </c>
      <c r="J32" s="5">
        <v>0.3</v>
      </c>
      <c r="K32" s="5">
        <v>11</v>
      </c>
      <c r="L32" s="12">
        <v>6.6</v>
      </c>
      <c r="M32" s="5">
        <v>6000</v>
      </c>
      <c r="N32" s="5">
        <v>0.45</v>
      </c>
      <c r="O32" s="5">
        <v>9.9</v>
      </c>
      <c r="P32" s="5">
        <v>1.32</v>
      </c>
    </row>
    <row r="33" spans="1:16" x14ac:dyDescent="0.25">
      <c r="A33" s="10">
        <v>44283</v>
      </c>
      <c r="B33">
        <v>310</v>
      </c>
      <c r="C33">
        <v>304</v>
      </c>
      <c r="D33" s="5">
        <v>3.5100000000000002</v>
      </c>
      <c r="E33" s="5">
        <v>15.55</v>
      </c>
      <c r="F33" s="5">
        <v>7.5</v>
      </c>
      <c r="G33">
        <v>240</v>
      </c>
      <c r="H33" s="5">
        <v>6</v>
      </c>
      <c r="I33" s="5">
        <v>2</v>
      </c>
      <c r="J33" s="5">
        <v>0.3</v>
      </c>
      <c r="K33" s="5">
        <v>10.5</v>
      </c>
      <c r="L33" s="12">
        <v>6.5</v>
      </c>
      <c r="M33" s="5">
        <v>6000</v>
      </c>
      <c r="N33" s="5">
        <v>0.2</v>
      </c>
      <c r="O33" s="5">
        <v>9.5</v>
      </c>
      <c r="P33" s="5">
        <v>1</v>
      </c>
    </row>
    <row r="34" spans="1:16" x14ac:dyDescent="0.25">
      <c r="A34" s="10">
        <v>44284</v>
      </c>
      <c r="B34">
        <v>194</v>
      </c>
      <c r="C34">
        <v>156</v>
      </c>
      <c r="D34" s="5">
        <v>3.6799999999999997</v>
      </c>
      <c r="E34" s="5">
        <v>16.11</v>
      </c>
      <c r="F34" s="5">
        <v>7.1</v>
      </c>
      <c r="G34">
        <v>240</v>
      </c>
      <c r="H34" s="5">
        <v>3</v>
      </c>
      <c r="I34" s="5">
        <v>1</v>
      </c>
      <c r="J34" s="5">
        <v>0.3</v>
      </c>
      <c r="K34" s="5">
        <v>11.8</v>
      </c>
      <c r="L34" s="12">
        <v>6.8</v>
      </c>
      <c r="M34" s="5">
        <v>6600</v>
      </c>
      <c r="N34" s="5">
        <v>0.22</v>
      </c>
      <c r="O34" s="5">
        <v>5.7</v>
      </c>
      <c r="P34" s="5">
        <v>1.1000000000000001</v>
      </c>
    </row>
    <row r="35" spans="1:16" x14ac:dyDescent="0.25">
      <c r="A35" s="10">
        <v>44285</v>
      </c>
      <c r="B35">
        <v>178</v>
      </c>
      <c r="C35">
        <v>340</v>
      </c>
      <c r="D35" s="5">
        <v>3.59</v>
      </c>
      <c r="E35" s="5">
        <v>15</v>
      </c>
      <c r="F35" s="5">
        <v>6.9</v>
      </c>
      <c r="G35">
        <v>240</v>
      </c>
      <c r="H35" s="5">
        <v>2</v>
      </c>
      <c r="I35" s="5">
        <v>3</v>
      </c>
      <c r="J35" s="5">
        <v>0.3</v>
      </c>
      <c r="K35" s="5">
        <v>11.6</v>
      </c>
      <c r="L35" s="12">
        <v>6.6</v>
      </c>
      <c r="M35" s="5">
        <v>6600</v>
      </c>
      <c r="N35" s="5">
        <v>0.2</v>
      </c>
      <c r="O35" s="5">
        <v>0.3</v>
      </c>
      <c r="P35" s="5">
        <v>1.24</v>
      </c>
    </row>
    <row r="36" spans="1:16" x14ac:dyDescent="0.25">
      <c r="A36" s="10">
        <v>44286</v>
      </c>
      <c r="B36">
        <v>222</v>
      </c>
      <c r="C36">
        <v>345</v>
      </c>
      <c r="D36" s="5">
        <v>3.6399999999999997</v>
      </c>
      <c r="E36" s="5">
        <v>18.899999999999999</v>
      </c>
      <c r="F36" s="5">
        <v>6.8</v>
      </c>
      <c r="G36">
        <v>260</v>
      </c>
      <c r="H36" s="5">
        <v>4</v>
      </c>
      <c r="I36" s="5">
        <v>1</v>
      </c>
      <c r="J36" s="5">
        <v>0.3</v>
      </c>
      <c r="K36" s="5">
        <v>7.8</v>
      </c>
      <c r="L36" s="12">
        <v>6.5</v>
      </c>
      <c r="M36" s="4">
        <v>7500</v>
      </c>
      <c r="N36" s="5">
        <v>0.19</v>
      </c>
      <c r="O36" s="4">
        <v>2.5</v>
      </c>
      <c r="P36" s="5">
        <v>1.26</v>
      </c>
    </row>
    <row r="37" spans="1:16" x14ac:dyDescent="0.25">
      <c r="A37" s="10">
        <v>44287</v>
      </c>
      <c r="B37">
        <v>122</v>
      </c>
      <c r="C37">
        <v>139</v>
      </c>
      <c r="D37" s="5">
        <v>3.18</v>
      </c>
      <c r="E37" s="5">
        <v>19.45</v>
      </c>
      <c r="F37" s="5">
        <v>7.3</v>
      </c>
      <c r="G37">
        <v>140</v>
      </c>
      <c r="H37" s="5">
        <v>5</v>
      </c>
      <c r="I37" s="5">
        <v>7</v>
      </c>
      <c r="J37" s="5">
        <v>0.2</v>
      </c>
      <c r="K37" s="5">
        <v>1.5</v>
      </c>
      <c r="L37" s="12">
        <v>6.7</v>
      </c>
      <c r="M37" s="4">
        <v>7800</v>
      </c>
      <c r="N37" s="5">
        <v>0.4</v>
      </c>
      <c r="O37" s="5">
        <v>0.3</v>
      </c>
      <c r="P37" s="5">
        <v>1.1000000000000001</v>
      </c>
    </row>
    <row r="38" spans="1:16" x14ac:dyDescent="0.25">
      <c r="A38" s="10">
        <v>44288</v>
      </c>
      <c r="B38">
        <v>154</v>
      </c>
      <c r="C38">
        <v>350</v>
      </c>
      <c r="D38" s="5">
        <v>3.3299999999999996</v>
      </c>
      <c r="E38" s="5">
        <v>17.78</v>
      </c>
      <c r="F38" s="5">
        <v>7.2</v>
      </c>
      <c r="G38">
        <v>200</v>
      </c>
      <c r="H38" s="5">
        <v>6</v>
      </c>
      <c r="I38" s="5">
        <v>3</v>
      </c>
      <c r="J38" s="5">
        <v>0.2</v>
      </c>
      <c r="K38" s="5">
        <v>10.8</v>
      </c>
      <c r="L38" s="12">
        <v>6.5</v>
      </c>
      <c r="M38" s="5">
        <v>6700</v>
      </c>
      <c r="N38" s="5">
        <v>0.3</v>
      </c>
      <c r="O38" s="5">
        <v>0.3</v>
      </c>
      <c r="P38" s="5">
        <v>1.2</v>
      </c>
    </row>
    <row r="39" spans="1:16" x14ac:dyDescent="0.25">
      <c r="A39" s="10">
        <v>44289</v>
      </c>
      <c r="B39">
        <v>122</v>
      </c>
      <c r="C39">
        <v>345</v>
      </c>
      <c r="D39" s="5">
        <v>3.31</v>
      </c>
      <c r="E39" s="5">
        <v>17.22</v>
      </c>
      <c r="F39" s="5">
        <v>6.9</v>
      </c>
      <c r="G39">
        <v>210</v>
      </c>
      <c r="H39" s="5">
        <v>5</v>
      </c>
      <c r="I39" s="5">
        <v>1</v>
      </c>
      <c r="J39" s="5">
        <v>0.2</v>
      </c>
      <c r="K39" s="5">
        <v>12.1</v>
      </c>
      <c r="L39" s="12">
        <v>6.8</v>
      </c>
      <c r="M39" s="5">
        <v>6200</v>
      </c>
      <c r="N39" s="5">
        <v>0.31</v>
      </c>
      <c r="O39" s="5">
        <v>10.199999999999999</v>
      </c>
      <c r="P39" s="5">
        <v>1.05</v>
      </c>
    </row>
    <row r="40" spans="1:16" x14ac:dyDescent="0.25">
      <c r="A40" s="10">
        <v>44290</v>
      </c>
      <c r="B40">
        <v>150</v>
      </c>
      <c r="C40">
        <v>348</v>
      </c>
      <c r="D40" s="5">
        <v>3.6700000000000004</v>
      </c>
      <c r="E40" s="5">
        <v>14.45</v>
      </c>
      <c r="F40" s="5">
        <v>6.8</v>
      </c>
      <c r="G40">
        <v>240</v>
      </c>
      <c r="H40" s="5">
        <v>6</v>
      </c>
      <c r="I40" s="5">
        <v>4</v>
      </c>
      <c r="J40" s="5">
        <v>0.3</v>
      </c>
      <c r="K40" s="5">
        <v>19.100000000000001</v>
      </c>
      <c r="L40" s="12">
        <v>6.5</v>
      </c>
      <c r="M40" s="5">
        <v>6000</v>
      </c>
      <c r="N40" s="5">
        <v>0.37</v>
      </c>
      <c r="O40" s="5">
        <v>10.3</v>
      </c>
      <c r="P40" s="5">
        <v>1.02</v>
      </c>
    </row>
    <row r="41" spans="1:16" x14ac:dyDescent="0.25">
      <c r="A41" s="10">
        <v>44291</v>
      </c>
      <c r="B41">
        <v>400</v>
      </c>
      <c r="C41">
        <v>344</v>
      </c>
      <c r="D41" s="5">
        <v>3.95</v>
      </c>
      <c r="E41" s="5">
        <v>21</v>
      </c>
      <c r="F41" s="5">
        <v>7</v>
      </c>
      <c r="G41">
        <v>120</v>
      </c>
      <c r="H41" s="5">
        <v>7.5</v>
      </c>
      <c r="I41" s="5">
        <v>4.5</v>
      </c>
      <c r="J41" s="5">
        <v>0.2</v>
      </c>
      <c r="K41" s="5">
        <v>13.1</v>
      </c>
      <c r="L41" s="12">
        <v>6.5</v>
      </c>
      <c r="M41" s="4">
        <v>8800</v>
      </c>
      <c r="N41" s="5">
        <v>0.34</v>
      </c>
      <c r="O41" s="5">
        <v>16.600000000000001</v>
      </c>
      <c r="P41" s="5">
        <v>1.27</v>
      </c>
    </row>
    <row r="42" spans="1:16" x14ac:dyDescent="0.25">
      <c r="A42" s="10">
        <v>44292</v>
      </c>
      <c r="B42">
        <v>119</v>
      </c>
      <c r="C42">
        <v>321</v>
      </c>
      <c r="D42" s="5">
        <v>3.28</v>
      </c>
      <c r="E42" s="5">
        <v>21</v>
      </c>
      <c r="F42" s="5">
        <v>6.8</v>
      </c>
      <c r="G42">
        <v>240</v>
      </c>
      <c r="H42" s="5">
        <v>5.8</v>
      </c>
      <c r="I42" s="5">
        <v>1</v>
      </c>
      <c r="J42" s="5">
        <v>0.3</v>
      </c>
      <c r="K42" s="5">
        <v>14.3</v>
      </c>
      <c r="L42" s="12">
        <v>6.6</v>
      </c>
      <c r="M42" s="5">
        <v>9000</v>
      </c>
      <c r="N42" s="5">
        <v>0.34</v>
      </c>
      <c r="O42" s="5">
        <v>12.7</v>
      </c>
      <c r="P42" s="5">
        <v>1.2</v>
      </c>
    </row>
    <row r="43" spans="1:16" x14ac:dyDescent="0.25">
      <c r="A43" s="10">
        <v>44293</v>
      </c>
      <c r="B43">
        <v>250</v>
      </c>
      <c r="C43">
        <v>347</v>
      </c>
      <c r="D43" s="5">
        <v>3.6399999999999997</v>
      </c>
      <c r="E43" s="5">
        <v>16.11</v>
      </c>
      <c r="F43" s="5">
        <v>7</v>
      </c>
      <c r="G43">
        <v>280</v>
      </c>
      <c r="H43" s="5">
        <v>6</v>
      </c>
      <c r="I43" s="5">
        <v>1</v>
      </c>
      <c r="J43" s="5">
        <v>0.3</v>
      </c>
      <c r="K43" s="5">
        <v>13.7</v>
      </c>
      <c r="L43" s="12">
        <v>6.6</v>
      </c>
      <c r="M43" s="4">
        <v>11000</v>
      </c>
      <c r="N43" s="5">
        <v>0.39</v>
      </c>
      <c r="O43" s="4">
        <v>11.67</v>
      </c>
      <c r="P43" s="5">
        <v>1.26</v>
      </c>
    </row>
    <row r="44" spans="1:16" x14ac:dyDescent="0.25">
      <c r="A44" s="10">
        <v>44294</v>
      </c>
      <c r="B44">
        <v>442</v>
      </c>
      <c r="C44">
        <v>348</v>
      </c>
      <c r="D44" s="5">
        <v>3.15</v>
      </c>
      <c r="E44" s="5">
        <v>16.11</v>
      </c>
      <c r="F44" s="5">
        <v>7.3</v>
      </c>
      <c r="G44">
        <v>140</v>
      </c>
      <c r="H44" s="5">
        <v>17</v>
      </c>
      <c r="I44" s="5">
        <v>3</v>
      </c>
      <c r="J44" s="5">
        <v>0.3</v>
      </c>
      <c r="K44" s="5">
        <v>12.8</v>
      </c>
      <c r="L44" s="12">
        <v>6.6</v>
      </c>
      <c r="M44" s="5">
        <v>6000</v>
      </c>
      <c r="N44" s="5">
        <v>0.89</v>
      </c>
      <c r="O44" s="5">
        <v>3.1</v>
      </c>
      <c r="P44" s="5">
        <v>1.2</v>
      </c>
    </row>
    <row r="45" spans="1:16" x14ac:dyDescent="0.25">
      <c r="A45" s="10">
        <v>44295</v>
      </c>
      <c r="B45">
        <v>217</v>
      </c>
      <c r="C45">
        <v>357</v>
      </c>
      <c r="D45" s="5">
        <v>3.55</v>
      </c>
      <c r="E45" s="5">
        <v>15.56</v>
      </c>
      <c r="F45" s="5">
        <v>7</v>
      </c>
      <c r="G45">
        <v>180</v>
      </c>
      <c r="H45" s="5">
        <v>5</v>
      </c>
      <c r="I45" s="5">
        <v>1</v>
      </c>
      <c r="J45" s="5">
        <v>0.3</v>
      </c>
      <c r="K45" s="5">
        <v>17.2</v>
      </c>
      <c r="L45" s="12">
        <v>6.5</v>
      </c>
      <c r="M45" s="4">
        <v>7400</v>
      </c>
      <c r="N45" s="5">
        <v>0.37</v>
      </c>
      <c r="O45" s="5">
        <v>13.7</v>
      </c>
      <c r="P45" s="5">
        <v>1.1200000000000001</v>
      </c>
    </row>
    <row r="46" spans="1:16" x14ac:dyDescent="0.25">
      <c r="A46" s="10">
        <v>44296</v>
      </c>
      <c r="B46">
        <v>140</v>
      </c>
      <c r="C46">
        <v>159</v>
      </c>
      <c r="D46" s="5">
        <v>3.3899999999999997</v>
      </c>
      <c r="E46" s="5">
        <v>15.55</v>
      </c>
      <c r="F46" s="5">
        <v>7.3</v>
      </c>
      <c r="G46">
        <v>240</v>
      </c>
      <c r="H46" s="5">
        <v>1</v>
      </c>
      <c r="I46" s="5">
        <v>1</v>
      </c>
      <c r="J46" s="5">
        <v>0.2</v>
      </c>
      <c r="K46" s="5">
        <v>14.2</v>
      </c>
      <c r="L46" s="12">
        <v>6.6</v>
      </c>
      <c r="M46" s="5">
        <v>6000</v>
      </c>
      <c r="N46" s="5">
        <v>0.17</v>
      </c>
      <c r="O46" s="5">
        <v>12.12</v>
      </c>
      <c r="P46" s="5">
        <v>1.31</v>
      </c>
    </row>
    <row r="47" spans="1:16" x14ac:dyDescent="0.25">
      <c r="A47" s="10">
        <v>44297</v>
      </c>
      <c r="B47">
        <v>85</v>
      </c>
      <c r="C47">
        <v>350</v>
      </c>
      <c r="D47" s="5">
        <v>3.1</v>
      </c>
      <c r="E47" s="5">
        <v>21</v>
      </c>
      <c r="F47" s="5">
        <v>6.7</v>
      </c>
      <c r="G47">
        <v>260</v>
      </c>
      <c r="H47" s="5">
        <v>1</v>
      </c>
      <c r="I47" s="5">
        <v>4</v>
      </c>
      <c r="J47" s="5">
        <v>0.2</v>
      </c>
      <c r="K47" s="5">
        <v>9</v>
      </c>
      <c r="L47" s="12">
        <v>6.7</v>
      </c>
      <c r="M47" s="5">
        <v>7200</v>
      </c>
      <c r="N47" s="5">
        <v>0.08</v>
      </c>
      <c r="O47" s="5">
        <v>16.100000000000001</v>
      </c>
      <c r="P47" s="5">
        <v>0.67</v>
      </c>
    </row>
    <row r="48" spans="1:16" x14ac:dyDescent="0.25">
      <c r="A48" s="10">
        <v>44298</v>
      </c>
      <c r="B48">
        <v>250</v>
      </c>
      <c r="C48">
        <v>324</v>
      </c>
      <c r="D48" s="5">
        <v>3.69</v>
      </c>
      <c r="E48" s="5">
        <v>18</v>
      </c>
      <c r="F48" s="5">
        <v>7.04</v>
      </c>
      <c r="G48">
        <v>240</v>
      </c>
      <c r="H48" s="5">
        <v>4</v>
      </c>
      <c r="I48" s="5">
        <v>2</v>
      </c>
      <c r="J48" s="5">
        <v>0.3</v>
      </c>
      <c r="K48" s="5">
        <v>11</v>
      </c>
      <c r="L48" s="12">
        <v>7.1</v>
      </c>
      <c r="M48" s="5">
        <v>8000</v>
      </c>
      <c r="N48" s="5">
        <v>0.37</v>
      </c>
      <c r="O48" s="5">
        <v>2.5</v>
      </c>
      <c r="P48" s="5">
        <v>0.13</v>
      </c>
    </row>
    <row r="49" spans="1:16" x14ac:dyDescent="0.25">
      <c r="A49" s="10">
        <v>44299</v>
      </c>
      <c r="B49">
        <v>300</v>
      </c>
      <c r="C49">
        <v>158</v>
      </c>
      <c r="D49" s="5">
        <v>3.66</v>
      </c>
      <c r="E49" s="5">
        <v>22</v>
      </c>
      <c r="F49" s="5">
        <v>6.27</v>
      </c>
      <c r="G49">
        <v>200</v>
      </c>
      <c r="H49" s="5">
        <v>4.5</v>
      </c>
      <c r="I49" s="5">
        <v>1</v>
      </c>
      <c r="J49" s="5">
        <v>0.3</v>
      </c>
      <c r="K49" s="5">
        <v>10.9</v>
      </c>
      <c r="L49" s="12">
        <v>7</v>
      </c>
      <c r="M49" s="5">
        <v>8200</v>
      </c>
      <c r="N49" s="5">
        <v>0.89</v>
      </c>
      <c r="O49" s="4">
        <v>7.56</v>
      </c>
      <c r="P49" s="5">
        <v>1.25</v>
      </c>
    </row>
    <row r="50" spans="1:16" x14ac:dyDescent="0.25">
      <c r="A50" s="10">
        <v>44300</v>
      </c>
      <c r="B50">
        <v>400</v>
      </c>
      <c r="C50">
        <v>368</v>
      </c>
      <c r="D50" s="5">
        <v>3.44</v>
      </c>
      <c r="E50" s="5">
        <v>14.44</v>
      </c>
      <c r="F50" s="5">
        <v>6.6</v>
      </c>
      <c r="G50">
        <v>200</v>
      </c>
      <c r="H50" s="5">
        <v>4.9000000000000004</v>
      </c>
      <c r="I50" s="5">
        <v>2</v>
      </c>
      <c r="J50" s="5">
        <v>0.2</v>
      </c>
      <c r="K50" s="5">
        <v>9</v>
      </c>
      <c r="L50" s="12">
        <v>6.9</v>
      </c>
      <c r="M50" s="4">
        <v>8300</v>
      </c>
      <c r="N50" s="5">
        <v>0.13</v>
      </c>
      <c r="O50" s="5">
        <v>0.3</v>
      </c>
      <c r="P50" s="5">
        <v>4.08</v>
      </c>
    </row>
    <row r="51" spans="1:16" x14ac:dyDescent="0.25">
      <c r="A51" s="10">
        <v>44301</v>
      </c>
      <c r="B51">
        <v>500</v>
      </c>
      <c r="C51">
        <v>360</v>
      </c>
      <c r="D51" s="5">
        <v>3.22</v>
      </c>
      <c r="E51" s="5">
        <v>18.329999999999998</v>
      </c>
      <c r="F51" s="5">
        <v>7</v>
      </c>
      <c r="G51">
        <v>240</v>
      </c>
      <c r="H51" s="5">
        <v>5</v>
      </c>
      <c r="I51" s="5">
        <v>7</v>
      </c>
      <c r="J51" s="5">
        <v>0.2</v>
      </c>
      <c r="K51" s="5">
        <v>8.5</v>
      </c>
      <c r="L51" s="12">
        <v>6.8</v>
      </c>
      <c r="M51" s="5">
        <v>7077</v>
      </c>
      <c r="N51" s="5">
        <v>0.15</v>
      </c>
      <c r="O51" s="5">
        <v>10.5</v>
      </c>
      <c r="P51" s="5">
        <v>0.15</v>
      </c>
    </row>
    <row r="52" spans="1:16" x14ac:dyDescent="0.25">
      <c r="A52" s="10">
        <v>44302</v>
      </c>
      <c r="B52">
        <v>385</v>
      </c>
      <c r="C52">
        <v>158</v>
      </c>
      <c r="D52" s="5">
        <v>3.1100000000000003</v>
      </c>
      <c r="E52" s="5">
        <v>21.11</v>
      </c>
      <c r="F52" s="5">
        <v>7.6</v>
      </c>
      <c r="G52">
        <v>250</v>
      </c>
      <c r="H52" s="5">
        <v>5</v>
      </c>
      <c r="I52" s="5">
        <v>0</v>
      </c>
      <c r="J52" s="5">
        <v>0.2</v>
      </c>
      <c r="K52" s="5">
        <v>7.5</v>
      </c>
      <c r="L52" s="12">
        <v>6.7</v>
      </c>
      <c r="M52" s="5">
        <v>6200</v>
      </c>
      <c r="N52" s="5">
        <v>0.17</v>
      </c>
      <c r="O52" s="4">
        <v>5.88</v>
      </c>
      <c r="P52" s="5">
        <v>0.16</v>
      </c>
    </row>
    <row r="53" spans="1:16" x14ac:dyDescent="0.25">
      <c r="A53" s="10">
        <v>44303</v>
      </c>
      <c r="B53">
        <v>393</v>
      </c>
      <c r="C53">
        <v>346</v>
      </c>
      <c r="D53" s="5">
        <v>3.65</v>
      </c>
      <c r="E53" s="5">
        <v>25</v>
      </c>
      <c r="F53" s="5">
        <v>6.5417176470588299</v>
      </c>
      <c r="G53">
        <v>244</v>
      </c>
      <c r="H53" s="5">
        <v>5.5</v>
      </c>
      <c r="I53" s="4">
        <v>4</v>
      </c>
      <c r="J53" s="5">
        <v>0.3</v>
      </c>
      <c r="K53" s="5">
        <v>9.5</v>
      </c>
      <c r="L53" s="12">
        <v>6.6</v>
      </c>
      <c r="M53" s="5">
        <v>6000</v>
      </c>
      <c r="N53" s="5">
        <v>0.16</v>
      </c>
      <c r="O53" s="5">
        <v>6.6</v>
      </c>
      <c r="P53" s="5">
        <v>0.15</v>
      </c>
    </row>
    <row r="54" spans="1:16" x14ac:dyDescent="0.25">
      <c r="A54" s="10">
        <v>44304</v>
      </c>
      <c r="B54">
        <v>399</v>
      </c>
      <c r="C54">
        <v>350</v>
      </c>
      <c r="D54" s="5">
        <v>3.4899999999999998</v>
      </c>
      <c r="E54" s="5">
        <v>26</v>
      </c>
      <c r="F54" s="5">
        <v>6.5275529411764701</v>
      </c>
      <c r="G54">
        <v>250</v>
      </c>
      <c r="H54" s="5">
        <v>5</v>
      </c>
      <c r="I54" s="5">
        <v>4.5</v>
      </c>
      <c r="J54" s="5">
        <v>0.2</v>
      </c>
      <c r="K54" s="5">
        <v>9.1999999999999993</v>
      </c>
      <c r="L54" s="12">
        <v>6.5</v>
      </c>
      <c r="M54" s="5">
        <v>6000</v>
      </c>
      <c r="N54" s="5">
        <v>0.19</v>
      </c>
      <c r="O54" s="5">
        <v>17.600000000000001</v>
      </c>
      <c r="P54" s="5">
        <v>0.15</v>
      </c>
    </row>
    <row r="55" spans="1:16" x14ac:dyDescent="0.25">
      <c r="A55" s="10">
        <v>44305</v>
      </c>
      <c r="B55">
        <v>410</v>
      </c>
      <c r="C55">
        <v>349</v>
      </c>
      <c r="D55" s="5">
        <v>3.45</v>
      </c>
      <c r="E55" s="5">
        <v>23</v>
      </c>
      <c r="F55" s="5">
        <v>6.5133882352941201</v>
      </c>
      <c r="G55">
        <v>256</v>
      </c>
      <c r="H55" s="5">
        <v>4</v>
      </c>
      <c r="I55" s="5">
        <v>4.2</v>
      </c>
      <c r="J55" s="5">
        <v>0.3</v>
      </c>
      <c r="K55" s="5">
        <v>9.1</v>
      </c>
      <c r="L55" s="12">
        <v>6.5</v>
      </c>
      <c r="M55" s="5">
        <v>12000</v>
      </c>
      <c r="N55" s="5">
        <v>0.05</v>
      </c>
      <c r="O55" s="5">
        <v>5.6</v>
      </c>
      <c r="P55" s="5">
        <v>0.2</v>
      </c>
    </row>
    <row r="56" spans="1:16" x14ac:dyDescent="0.25">
      <c r="A56" s="10">
        <v>44306</v>
      </c>
      <c r="B56">
        <v>422</v>
      </c>
      <c r="C56">
        <v>350</v>
      </c>
      <c r="D56" s="5">
        <v>3.65</v>
      </c>
      <c r="E56" s="5">
        <v>24</v>
      </c>
      <c r="F56" s="5">
        <v>6.4992235294117702</v>
      </c>
      <c r="G56">
        <v>262</v>
      </c>
      <c r="H56" s="5">
        <v>6.5</v>
      </c>
      <c r="I56" s="5">
        <v>3.5</v>
      </c>
      <c r="J56" s="5">
        <v>0.3</v>
      </c>
      <c r="K56" s="5">
        <v>9.5</v>
      </c>
      <c r="L56" s="12">
        <v>6.8</v>
      </c>
      <c r="M56" s="5">
        <v>11000</v>
      </c>
      <c r="N56" s="5">
        <v>0.47</v>
      </c>
      <c r="O56" s="5">
        <v>15.4</v>
      </c>
      <c r="P56" s="5">
        <v>0.4</v>
      </c>
    </row>
    <row r="57" spans="1:16" x14ac:dyDescent="0.25">
      <c r="A57" s="10">
        <v>44307</v>
      </c>
      <c r="B57">
        <v>123</v>
      </c>
      <c r="C57">
        <v>348</v>
      </c>
      <c r="D57" s="5">
        <v>3.66</v>
      </c>
      <c r="E57" s="5">
        <v>25</v>
      </c>
      <c r="F57" s="5">
        <v>6.4850588235294104</v>
      </c>
      <c r="G57">
        <v>268</v>
      </c>
      <c r="H57" s="5">
        <v>1.5</v>
      </c>
      <c r="I57" s="5">
        <v>3.5</v>
      </c>
      <c r="J57" s="5">
        <v>0.3</v>
      </c>
      <c r="K57" s="5">
        <v>9</v>
      </c>
      <c r="L57" s="12">
        <v>6.7</v>
      </c>
      <c r="M57" s="5">
        <v>9000</v>
      </c>
      <c r="N57" s="5">
        <v>0.43</v>
      </c>
      <c r="O57" s="5">
        <v>9.9499999999999993</v>
      </c>
      <c r="P57" s="5">
        <v>0.49</v>
      </c>
    </row>
    <row r="58" spans="1:16" x14ac:dyDescent="0.25">
      <c r="A58" s="10">
        <v>44308</v>
      </c>
      <c r="B58">
        <v>340</v>
      </c>
      <c r="C58">
        <v>355</v>
      </c>
      <c r="D58" s="5">
        <v>3.59</v>
      </c>
      <c r="E58" s="5">
        <v>26</v>
      </c>
      <c r="F58" s="5">
        <v>6.4708941176470596</v>
      </c>
      <c r="G58">
        <v>274</v>
      </c>
      <c r="H58" s="5">
        <v>6.5</v>
      </c>
      <c r="I58" s="5">
        <v>3.5</v>
      </c>
      <c r="J58" s="5">
        <v>0.3</v>
      </c>
      <c r="K58" s="5">
        <v>6.9</v>
      </c>
      <c r="L58" s="12">
        <v>6.9</v>
      </c>
      <c r="M58" s="5">
        <v>8500</v>
      </c>
      <c r="N58" s="5">
        <v>0.1</v>
      </c>
      <c r="O58" s="5">
        <v>7.69</v>
      </c>
      <c r="P58" s="5">
        <v>1.1000000000000001</v>
      </c>
    </row>
    <row r="59" spans="1:16" x14ac:dyDescent="0.25">
      <c r="A59" s="10">
        <v>44309</v>
      </c>
      <c r="B59">
        <v>447</v>
      </c>
      <c r="C59">
        <v>355</v>
      </c>
      <c r="D59" s="5">
        <v>3.84</v>
      </c>
      <c r="E59" s="5">
        <v>27</v>
      </c>
      <c r="F59" s="5">
        <v>6.4567294117647096</v>
      </c>
      <c r="G59">
        <v>280</v>
      </c>
      <c r="H59" s="5">
        <v>1.5</v>
      </c>
      <c r="I59" s="5">
        <v>3</v>
      </c>
      <c r="J59" s="5">
        <v>0.3</v>
      </c>
      <c r="K59" s="5">
        <v>8.5</v>
      </c>
      <c r="L59" s="12">
        <v>7</v>
      </c>
      <c r="M59" s="5">
        <v>9200</v>
      </c>
      <c r="N59" s="5">
        <v>0.15</v>
      </c>
      <c r="O59" s="5">
        <v>0.3</v>
      </c>
      <c r="P59" s="5">
        <v>1.1299999999999999</v>
      </c>
    </row>
    <row r="60" spans="1:16" x14ac:dyDescent="0.25">
      <c r="A60" s="10">
        <v>44310</v>
      </c>
      <c r="B60">
        <v>137</v>
      </c>
      <c r="C60">
        <v>214</v>
      </c>
      <c r="D60" s="5">
        <v>3.7600000000000002</v>
      </c>
      <c r="E60" s="5">
        <v>28</v>
      </c>
      <c r="F60" s="5">
        <v>6.4425647058823499</v>
      </c>
      <c r="G60">
        <v>286</v>
      </c>
      <c r="H60" s="5">
        <v>4</v>
      </c>
      <c r="I60" s="5">
        <v>0</v>
      </c>
      <c r="J60" s="5">
        <v>0.3</v>
      </c>
      <c r="K60" s="5">
        <v>7.4</v>
      </c>
      <c r="L60" s="12">
        <v>7</v>
      </c>
      <c r="M60" s="5">
        <v>10000</v>
      </c>
      <c r="N60" s="5">
        <v>0.13</v>
      </c>
      <c r="O60" s="5">
        <v>10.3</v>
      </c>
      <c r="P60" s="5">
        <v>1</v>
      </c>
    </row>
    <row r="61" spans="1:16" x14ac:dyDescent="0.25">
      <c r="A61" s="10">
        <v>44311</v>
      </c>
      <c r="B61">
        <v>450</v>
      </c>
      <c r="C61">
        <v>268</v>
      </c>
      <c r="D61" s="5">
        <v>3.9</v>
      </c>
      <c r="E61" s="5">
        <v>29</v>
      </c>
      <c r="F61" s="5">
        <v>6.4284000000000097</v>
      </c>
      <c r="G61">
        <v>292</v>
      </c>
      <c r="H61" s="5">
        <v>4.5</v>
      </c>
      <c r="I61" s="5">
        <v>1</v>
      </c>
      <c r="J61" s="5">
        <v>0.3</v>
      </c>
      <c r="K61" s="5">
        <v>9</v>
      </c>
      <c r="L61" s="12">
        <v>7.1</v>
      </c>
      <c r="M61" s="5">
        <v>8800</v>
      </c>
      <c r="N61" s="5">
        <v>0.06</v>
      </c>
      <c r="O61" s="5">
        <v>24.1</v>
      </c>
      <c r="P61" s="5">
        <v>1.1000000000000001</v>
      </c>
    </row>
    <row r="62" spans="1:16" x14ac:dyDescent="0.25">
      <c r="A62" s="10">
        <v>44312</v>
      </c>
      <c r="B62">
        <v>410</v>
      </c>
      <c r="C62">
        <v>258</v>
      </c>
      <c r="D62" s="5">
        <v>3.8200000000000003</v>
      </c>
      <c r="E62" s="5">
        <v>30</v>
      </c>
      <c r="F62" s="5">
        <v>6.4142352941176597</v>
      </c>
      <c r="G62">
        <v>280</v>
      </c>
      <c r="H62" s="5">
        <v>4.5999999999999996</v>
      </c>
      <c r="I62" s="5">
        <v>1</v>
      </c>
      <c r="J62" s="5">
        <v>0.3</v>
      </c>
      <c r="K62" s="5">
        <v>9</v>
      </c>
      <c r="L62" s="12">
        <v>7.1</v>
      </c>
      <c r="M62" s="5">
        <v>11200</v>
      </c>
      <c r="N62" s="5">
        <v>0.11</v>
      </c>
      <c r="O62" s="5">
        <v>21.4</v>
      </c>
      <c r="P62" s="5">
        <v>0.52</v>
      </c>
    </row>
    <row r="63" spans="1:16" x14ac:dyDescent="0.25">
      <c r="A63" s="10">
        <v>44313</v>
      </c>
      <c r="B63">
        <v>435</v>
      </c>
      <c r="C63">
        <v>249</v>
      </c>
      <c r="D63" s="5">
        <v>3.15</v>
      </c>
      <c r="E63" s="5">
        <v>31</v>
      </c>
      <c r="F63" s="5">
        <v>6.4000705882353097</v>
      </c>
      <c r="G63">
        <v>268</v>
      </c>
      <c r="H63" s="5">
        <v>4.5</v>
      </c>
      <c r="I63" s="5">
        <v>1</v>
      </c>
      <c r="J63" s="5">
        <v>0.1</v>
      </c>
      <c r="K63" s="5">
        <v>7.5</v>
      </c>
      <c r="L63" s="12">
        <v>7.2</v>
      </c>
      <c r="M63" s="5">
        <v>11000</v>
      </c>
      <c r="N63" s="5">
        <v>0.1</v>
      </c>
      <c r="O63" s="5">
        <v>18.7</v>
      </c>
      <c r="P63" s="5">
        <v>0.46</v>
      </c>
    </row>
    <row r="64" spans="1:16" x14ac:dyDescent="0.25">
      <c r="A64" s="10">
        <v>44314</v>
      </c>
      <c r="B64">
        <v>295</v>
      </c>
      <c r="C64">
        <v>360</v>
      </c>
      <c r="D64" s="5">
        <v>3.16</v>
      </c>
      <c r="E64" s="5">
        <v>32</v>
      </c>
      <c r="F64" s="5">
        <v>6.3859058823529598</v>
      </c>
      <c r="G64">
        <v>256</v>
      </c>
      <c r="H64" s="5">
        <v>4.8</v>
      </c>
      <c r="I64" s="5">
        <v>7</v>
      </c>
      <c r="J64" s="5">
        <v>0.2</v>
      </c>
      <c r="K64" s="5">
        <v>7.5</v>
      </c>
      <c r="L64" s="12">
        <v>7.2</v>
      </c>
      <c r="M64" s="5">
        <v>10000</v>
      </c>
      <c r="N64" s="5">
        <v>0.1</v>
      </c>
      <c r="O64" s="5">
        <v>16</v>
      </c>
      <c r="P64" s="5">
        <v>0.46</v>
      </c>
    </row>
    <row r="65" spans="1:16" x14ac:dyDescent="0.25">
      <c r="A65" s="10">
        <v>44315</v>
      </c>
      <c r="B65">
        <v>300</v>
      </c>
      <c r="C65">
        <v>168</v>
      </c>
      <c r="D65" s="5">
        <v>3.25</v>
      </c>
      <c r="E65" s="5">
        <v>33</v>
      </c>
      <c r="F65" s="5">
        <v>6.3717411764706098</v>
      </c>
      <c r="G65">
        <v>244</v>
      </c>
      <c r="H65" s="5">
        <v>4</v>
      </c>
      <c r="I65" s="5">
        <v>0</v>
      </c>
      <c r="J65" s="5">
        <v>0.2</v>
      </c>
      <c r="K65" s="5">
        <v>7.8</v>
      </c>
      <c r="L65" s="12">
        <v>6.9</v>
      </c>
      <c r="M65" s="5">
        <v>9800</v>
      </c>
      <c r="N65" s="5">
        <v>0.13</v>
      </c>
      <c r="O65" s="5">
        <v>13.3</v>
      </c>
      <c r="P65" s="5">
        <v>0.36</v>
      </c>
    </row>
    <row r="66" spans="1:16" x14ac:dyDescent="0.25">
      <c r="A66" s="10">
        <v>44316</v>
      </c>
      <c r="B66">
        <v>350</v>
      </c>
      <c r="C66">
        <v>245</v>
      </c>
      <c r="D66" s="5">
        <v>3.29</v>
      </c>
      <c r="E66" s="5">
        <v>34</v>
      </c>
      <c r="F66" s="5">
        <v>6.3575764705882598</v>
      </c>
      <c r="G66">
        <v>232</v>
      </c>
      <c r="H66" s="5">
        <v>4.2</v>
      </c>
      <c r="I66" s="5">
        <v>1</v>
      </c>
      <c r="J66" s="5">
        <v>0.2</v>
      </c>
      <c r="K66" s="5">
        <v>8</v>
      </c>
      <c r="L66" s="12">
        <v>6.5</v>
      </c>
      <c r="M66" s="5">
        <v>9500</v>
      </c>
      <c r="N66" s="5">
        <v>0.15</v>
      </c>
      <c r="O66" s="5">
        <v>10.6</v>
      </c>
      <c r="P66" s="5">
        <v>0.37</v>
      </c>
    </row>
    <row r="67" spans="1:16" x14ac:dyDescent="0.25">
      <c r="A67" s="10">
        <v>44317</v>
      </c>
      <c r="B67">
        <v>187</v>
      </c>
      <c r="C67">
        <v>297</v>
      </c>
      <c r="D67" s="5">
        <v>3.45</v>
      </c>
      <c r="E67" s="5">
        <v>24</v>
      </c>
      <c r="F67" s="5">
        <v>7</v>
      </c>
      <c r="G67">
        <v>220</v>
      </c>
      <c r="H67" s="5">
        <v>3</v>
      </c>
      <c r="I67" s="5">
        <v>1</v>
      </c>
      <c r="J67" s="5">
        <v>0.2</v>
      </c>
      <c r="K67" s="5">
        <v>8.5</v>
      </c>
      <c r="L67" s="12">
        <v>6.6</v>
      </c>
      <c r="M67" s="5">
        <v>8200</v>
      </c>
      <c r="N67" s="5">
        <v>0.1</v>
      </c>
      <c r="O67" s="5">
        <v>11.3</v>
      </c>
      <c r="P67" s="5">
        <v>0.35</v>
      </c>
    </row>
    <row r="68" spans="1:16" x14ac:dyDescent="0.25">
      <c r="A68" s="10">
        <v>44318</v>
      </c>
      <c r="B68">
        <v>339</v>
      </c>
      <c r="C68">
        <v>364</v>
      </c>
      <c r="D68" s="5">
        <v>3.2</v>
      </c>
      <c r="E68" s="5">
        <v>22</v>
      </c>
      <c r="F68" s="5">
        <v>7.6424235294117402</v>
      </c>
      <c r="G68">
        <v>208</v>
      </c>
      <c r="H68" s="5">
        <v>1.5</v>
      </c>
      <c r="I68" s="5">
        <v>1.5</v>
      </c>
      <c r="J68" s="5">
        <v>0.2</v>
      </c>
      <c r="K68" s="5">
        <v>7.5</v>
      </c>
      <c r="L68" s="12">
        <v>6.5</v>
      </c>
      <c r="M68" s="5">
        <v>7500</v>
      </c>
      <c r="N68" s="5">
        <v>0.09</v>
      </c>
      <c r="O68" s="5">
        <v>12</v>
      </c>
      <c r="P68" s="5">
        <v>0.45</v>
      </c>
    </row>
    <row r="69" spans="1:16" x14ac:dyDescent="0.25">
      <c r="A69" s="10">
        <v>44319</v>
      </c>
      <c r="B69">
        <v>103</v>
      </c>
      <c r="C69">
        <v>368</v>
      </c>
      <c r="D69" s="5">
        <v>3</v>
      </c>
      <c r="E69" s="5">
        <v>23</v>
      </c>
      <c r="F69" s="5">
        <v>7.5</v>
      </c>
      <c r="G69">
        <v>196</v>
      </c>
      <c r="H69" s="5">
        <v>1</v>
      </c>
      <c r="I69" s="5">
        <v>1.5</v>
      </c>
      <c r="J69" s="5">
        <v>0.1</v>
      </c>
      <c r="K69" s="5">
        <v>7</v>
      </c>
      <c r="L69" s="12">
        <v>6.5</v>
      </c>
      <c r="M69" s="5">
        <v>9600</v>
      </c>
      <c r="N69" s="5">
        <v>0.09</v>
      </c>
      <c r="O69" s="5">
        <v>12.7</v>
      </c>
      <c r="P69" s="5">
        <v>1.1000000000000001</v>
      </c>
    </row>
    <row r="70" spans="1:16" x14ac:dyDescent="0.25">
      <c r="A70" s="10">
        <v>44320</v>
      </c>
      <c r="B70">
        <v>411</v>
      </c>
      <c r="C70">
        <v>320</v>
      </c>
      <c r="D70" s="5">
        <v>3.09</v>
      </c>
      <c r="E70" s="5">
        <v>36.869999999999997</v>
      </c>
      <c r="F70" s="5">
        <v>7.8808078431372497</v>
      </c>
      <c r="G70">
        <v>184</v>
      </c>
      <c r="H70" s="5">
        <v>4.5</v>
      </c>
      <c r="I70" s="5">
        <v>2</v>
      </c>
      <c r="J70" s="5">
        <v>0.1</v>
      </c>
      <c r="K70" s="5">
        <v>7.1</v>
      </c>
      <c r="L70" s="12">
        <v>6.9</v>
      </c>
      <c r="M70" s="5">
        <v>10500</v>
      </c>
      <c r="N70" s="5">
        <v>0.28000000000000003</v>
      </c>
      <c r="O70" s="5">
        <v>13.4</v>
      </c>
      <c r="P70" s="5">
        <v>0.5</v>
      </c>
    </row>
    <row r="71" spans="1:16" x14ac:dyDescent="0.25">
      <c r="A71" s="10">
        <v>44321</v>
      </c>
      <c r="B71">
        <v>430</v>
      </c>
      <c r="C71">
        <v>330</v>
      </c>
      <c r="D71" s="5">
        <v>3.6399999999999997</v>
      </c>
      <c r="E71" s="5">
        <v>35.49</v>
      </c>
      <c r="F71" s="5">
        <v>7.5</v>
      </c>
      <c r="G71">
        <v>172</v>
      </c>
      <c r="H71" s="5">
        <v>5.5</v>
      </c>
      <c r="I71" s="5">
        <v>2</v>
      </c>
      <c r="J71" s="5">
        <v>0.3</v>
      </c>
      <c r="K71" s="5">
        <v>9.5</v>
      </c>
      <c r="L71" s="12">
        <v>6.9</v>
      </c>
      <c r="M71" s="5">
        <v>11500</v>
      </c>
      <c r="N71" s="5">
        <v>0.34</v>
      </c>
      <c r="O71" s="5">
        <v>14.1</v>
      </c>
      <c r="P71" s="5">
        <v>1.1000000000000001</v>
      </c>
    </row>
    <row r="72" spans="1:16" x14ac:dyDescent="0.25">
      <c r="A72" s="10">
        <v>44322</v>
      </c>
      <c r="B72">
        <v>450</v>
      </c>
      <c r="C72">
        <v>337</v>
      </c>
      <c r="D72" s="5">
        <v>3.6799999999999997</v>
      </c>
      <c r="E72" s="5">
        <v>34.11</v>
      </c>
      <c r="F72" s="5">
        <v>7.1191921568627503</v>
      </c>
      <c r="G72">
        <v>160</v>
      </c>
      <c r="H72" s="5">
        <v>6</v>
      </c>
      <c r="I72" s="5">
        <v>3</v>
      </c>
      <c r="J72" s="5">
        <v>0.3</v>
      </c>
      <c r="K72" s="5">
        <v>9.5</v>
      </c>
      <c r="L72" s="12">
        <v>6.9</v>
      </c>
      <c r="M72" s="5">
        <v>11000</v>
      </c>
      <c r="N72" s="5">
        <v>0.38</v>
      </c>
      <c r="O72" s="5">
        <v>8.1</v>
      </c>
      <c r="P72" s="5">
        <v>1.32</v>
      </c>
    </row>
    <row r="73" spans="1:16" x14ac:dyDescent="0.25">
      <c r="A73" s="10">
        <v>44323</v>
      </c>
      <c r="B73">
        <v>410</v>
      </c>
      <c r="C73">
        <v>346</v>
      </c>
      <c r="D73" s="5">
        <v>3.3</v>
      </c>
      <c r="E73" s="5">
        <v>36</v>
      </c>
      <c r="F73" s="5">
        <v>6.7383843137254997</v>
      </c>
      <c r="G73">
        <v>500</v>
      </c>
      <c r="H73" s="5">
        <v>4.5</v>
      </c>
      <c r="I73" s="5">
        <v>3.5</v>
      </c>
      <c r="J73" s="5">
        <v>0.2</v>
      </c>
      <c r="K73" s="5">
        <v>8</v>
      </c>
      <c r="L73" s="12">
        <v>6.7</v>
      </c>
      <c r="M73" s="5">
        <v>12000</v>
      </c>
      <c r="N73" s="5">
        <v>0.38</v>
      </c>
      <c r="O73" s="5">
        <v>6.66</v>
      </c>
      <c r="P73" s="5">
        <v>1.3</v>
      </c>
    </row>
    <row r="74" spans="1:16" x14ac:dyDescent="0.25">
      <c r="A74" s="10">
        <v>44324</v>
      </c>
      <c r="B74">
        <v>440</v>
      </c>
      <c r="C74">
        <v>344</v>
      </c>
      <c r="D74" s="5">
        <v>3.22</v>
      </c>
      <c r="E74" s="5">
        <v>40</v>
      </c>
      <c r="F74" s="5">
        <v>6.35757647058825</v>
      </c>
      <c r="G74">
        <v>520</v>
      </c>
      <c r="H74" s="5">
        <v>6</v>
      </c>
      <c r="I74" s="5">
        <v>2.5</v>
      </c>
      <c r="J74" s="5">
        <v>0.2</v>
      </c>
      <c r="K74" s="5">
        <v>7.5</v>
      </c>
      <c r="L74" s="12">
        <v>7</v>
      </c>
      <c r="M74" s="5">
        <v>12500</v>
      </c>
      <c r="N74" s="5">
        <v>0.36</v>
      </c>
      <c r="O74" s="5">
        <v>5.67</v>
      </c>
      <c r="P74" s="5">
        <v>1.36</v>
      </c>
    </row>
    <row r="75" spans="1:16" x14ac:dyDescent="0.25">
      <c r="A75" s="10">
        <v>44325</v>
      </c>
      <c r="B75">
        <v>366</v>
      </c>
      <c r="C75">
        <v>286</v>
      </c>
      <c r="D75" s="5">
        <v>3.02</v>
      </c>
      <c r="E75" s="5">
        <v>38</v>
      </c>
      <c r="F75" s="5">
        <v>6.5</v>
      </c>
      <c r="G75">
        <v>220</v>
      </c>
      <c r="H75" s="5">
        <v>3</v>
      </c>
      <c r="I75" s="5">
        <v>2</v>
      </c>
      <c r="J75" s="5">
        <v>0.1</v>
      </c>
      <c r="K75" s="5">
        <v>7</v>
      </c>
      <c r="L75" s="12">
        <v>7</v>
      </c>
      <c r="M75" s="5">
        <v>10000</v>
      </c>
      <c r="N75" s="5">
        <v>0.45</v>
      </c>
      <c r="O75" s="5">
        <v>5.2</v>
      </c>
      <c r="P75" s="5">
        <v>1.31</v>
      </c>
    </row>
    <row r="76" spans="1:16" x14ac:dyDescent="0.25">
      <c r="A76" s="10">
        <v>44326</v>
      </c>
      <c r="B76">
        <v>365</v>
      </c>
      <c r="C76">
        <v>343</v>
      </c>
      <c r="D76" s="5">
        <v>3.6799999999999997</v>
      </c>
      <c r="E76" s="5">
        <v>45</v>
      </c>
      <c r="F76" s="5">
        <v>6.9</v>
      </c>
      <c r="G76">
        <v>320</v>
      </c>
      <c r="H76" s="5">
        <v>1</v>
      </c>
      <c r="I76" s="5">
        <v>1.5</v>
      </c>
      <c r="J76" s="5">
        <v>0.3</v>
      </c>
      <c r="K76" s="5">
        <v>9.5</v>
      </c>
      <c r="L76" s="12">
        <v>7.1</v>
      </c>
      <c r="M76" s="5">
        <v>9000</v>
      </c>
      <c r="N76" s="5">
        <v>0.49</v>
      </c>
      <c r="O76" s="5">
        <v>6.69</v>
      </c>
      <c r="P76" s="5">
        <v>1.01</v>
      </c>
    </row>
    <row r="77" spans="1:16" x14ac:dyDescent="0.25">
      <c r="A77" s="10">
        <v>44327</v>
      </c>
      <c r="B77">
        <v>280</v>
      </c>
      <c r="C77">
        <v>232</v>
      </c>
      <c r="D77" s="5">
        <v>3.9799999999999995</v>
      </c>
      <c r="E77" s="5">
        <v>42</v>
      </c>
      <c r="F77" s="5">
        <v>6.6</v>
      </c>
      <c r="G77">
        <v>300</v>
      </c>
      <c r="H77" s="5">
        <f>B77/100</f>
        <v>2.8</v>
      </c>
      <c r="I77" s="5">
        <v>1</v>
      </c>
      <c r="J77" s="5">
        <v>0.3</v>
      </c>
      <c r="K77" s="5">
        <v>8.8000000000000007</v>
      </c>
      <c r="L77" s="12">
        <v>6.75</v>
      </c>
      <c r="M77" s="5">
        <v>12000</v>
      </c>
      <c r="N77" s="5">
        <v>0.48</v>
      </c>
      <c r="O77" s="5">
        <v>7.57</v>
      </c>
      <c r="P77" s="5">
        <v>1.41</v>
      </c>
    </row>
    <row r="78" spans="1:16" x14ac:dyDescent="0.25">
      <c r="A78" s="10">
        <v>44328</v>
      </c>
      <c r="B78">
        <v>399</v>
      </c>
      <c r="C78">
        <v>323</v>
      </c>
      <c r="D78" s="5">
        <v>3.72</v>
      </c>
      <c r="E78" s="5">
        <v>44</v>
      </c>
      <c r="F78" s="5">
        <v>6.8</v>
      </c>
      <c r="G78">
        <v>250</v>
      </c>
      <c r="H78" s="5">
        <f t="shared" ref="H78:H90" si="0">B78/100</f>
        <v>3.99</v>
      </c>
      <c r="I78" s="5">
        <v>2.5</v>
      </c>
      <c r="J78" s="5">
        <v>0.3</v>
      </c>
      <c r="K78" s="5">
        <v>7.5</v>
      </c>
      <c r="L78" s="12">
        <v>6.66</v>
      </c>
      <c r="M78" s="5">
        <v>11800</v>
      </c>
      <c r="N78" s="5">
        <v>0.43</v>
      </c>
      <c r="O78" s="5">
        <v>6.1</v>
      </c>
      <c r="P78" s="5">
        <v>1.22</v>
      </c>
    </row>
    <row r="79" spans="1:16" x14ac:dyDescent="0.25">
      <c r="A79" s="10">
        <v>44329</v>
      </c>
      <c r="B79">
        <v>310</v>
      </c>
      <c r="C79">
        <v>230</v>
      </c>
      <c r="D79" s="5">
        <v>3.2299999999999995</v>
      </c>
      <c r="E79" s="5">
        <v>46</v>
      </c>
      <c r="F79" s="5">
        <v>7.1</v>
      </c>
      <c r="G79">
        <v>260</v>
      </c>
      <c r="H79" s="5">
        <f t="shared" si="0"/>
        <v>3.1</v>
      </c>
      <c r="I79" s="5">
        <v>2</v>
      </c>
      <c r="J79" s="5">
        <v>0.2</v>
      </c>
      <c r="K79" s="5">
        <v>7.1</v>
      </c>
      <c r="L79" s="12">
        <v>6.8</v>
      </c>
      <c r="M79" s="5">
        <v>11200</v>
      </c>
      <c r="N79" s="5">
        <v>0.33</v>
      </c>
      <c r="O79" s="5">
        <v>5.5</v>
      </c>
      <c r="P79" s="5">
        <v>1.4</v>
      </c>
    </row>
    <row r="80" spans="1:16" x14ac:dyDescent="0.25">
      <c r="A80" s="10">
        <v>44330</v>
      </c>
      <c r="B80">
        <v>420</v>
      </c>
      <c r="C80">
        <v>189</v>
      </c>
      <c r="D80" s="5">
        <v>3.75</v>
      </c>
      <c r="E80" s="5">
        <v>41</v>
      </c>
      <c r="F80" s="5">
        <v>7.5</v>
      </c>
      <c r="G80">
        <v>325</v>
      </c>
      <c r="H80" s="5">
        <f t="shared" si="0"/>
        <v>4.2</v>
      </c>
      <c r="I80" s="5">
        <v>2.5</v>
      </c>
      <c r="J80" s="5">
        <v>0.3</v>
      </c>
      <c r="K80" s="5">
        <v>7.6</v>
      </c>
      <c r="L80" s="12">
        <v>6.9</v>
      </c>
      <c r="M80" s="5">
        <v>11000</v>
      </c>
      <c r="N80" s="5">
        <v>0.35</v>
      </c>
      <c r="O80" s="5">
        <v>4.8</v>
      </c>
      <c r="P80" s="5">
        <v>1.05</v>
      </c>
    </row>
    <row r="81" spans="1:16" x14ac:dyDescent="0.25">
      <c r="A81" s="10">
        <v>44331</v>
      </c>
      <c r="B81">
        <v>345</v>
      </c>
      <c r="C81">
        <v>321</v>
      </c>
      <c r="D81" s="5">
        <v>3.6799999999999997</v>
      </c>
      <c r="E81" s="5">
        <v>40</v>
      </c>
      <c r="F81" s="5">
        <v>6.9</v>
      </c>
      <c r="G81">
        <v>280</v>
      </c>
      <c r="H81" s="5">
        <f t="shared" si="0"/>
        <v>3.45</v>
      </c>
      <c r="I81" s="5">
        <v>1.5</v>
      </c>
      <c r="J81" s="5">
        <v>0.3</v>
      </c>
      <c r="K81" s="5">
        <v>7.5</v>
      </c>
      <c r="L81" s="12">
        <v>6.9</v>
      </c>
      <c r="M81" s="5">
        <v>10000</v>
      </c>
      <c r="N81" s="5">
        <v>0.36</v>
      </c>
      <c r="O81" s="5">
        <v>4.5999999999999996</v>
      </c>
      <c r="P81" s="5">
        <v>1.04</v>
      </c>
    </row>
    <row r="82" spans="1:16" x14ac:dyDescent="0.25">
      <c r="A82" s="10">
        <v>44332</v>
      </c>
      <c r="B82">
        <v>246</v>
      </c>
      <c r="C82">
        <v>312</v>
      </c>
      <c r="D82" s="5">
        <v>3.59</v>
      </c>
      <c r="E82" s="5">
        <v>32</v>
      </c>
      <c r="F82" s="5">
        <v>6.5</v>
      </c>
      <c r="G82">
        <v>310</v>
      </c>
      <c r="H82" s="5">
        <f t="shared" si="0"/>
        <v>2.46</v>
      </c>
      <c r="I82" s="5">
        <v>1.5</v>
      </c>
      <c r="J82" s="5">
        <v>0.3</v>
      </c>
      <c r="K82" s="5">
        <v>9</v>
      </c>
      <c r="L82" s="12">
        <v>6.8</v>
      </c>
      <c r="M82" s="5">
        <v>9500</v>
      </c>
      <c r="N82" s="5">
        <v>0.4</v>
      </c>
      <c r="O82" s="5">
        <v>9.1</v>
      </c>
      <c r="P82" s="5">
        <v>1</v>
      </c>
    </row>
    <row r="83" spans="1:16" x14ac:dyDescent="0.25">
      <c r="A83" s="10">
        <v>44333</v>
      </c>
      <c r="B83">
        <v>574</v>
      </c>
      <c r="C83">
        <v>319</v>
      </c>
      <c r="D83" s="5">
        <v>3.7700000000000005</v>
      </c>
      <c r="E83" s="5">
        <v>45</v>
      </c>
      <c r="F83" s="5">
        <v>7.1</v>
      </c>
      <c r="G83">
        <v>400</v>
      </c>
      <c r="H83" s="5">
        <f t="shared" si="0"/>
        <v>5.74</v>
      </c>
      <c r="I83" s="5">
        <v>2.5</v>
      </c>
      <c r="J83" s="5">
        <v>0.3</v>
      </c>
      <c r="K83" s="5">
        <v>7.8</v>
      </c>
      <c r="L83" s="12">
        <v>6.6</v>
      </c>
      <c r="M83" s="5">
        <v>9200</v>
      </c>
      <c r="N83" s="5">
        <v>0.18</v>
      </c>
      <c r="O83" s="5">
        <v>7.1</v>
      </c>
      <c r="P83" s="5">
        <v>1.1200000000000001</v>
      </c>
    </row>
    <row r="84" spans="1:16" x14ac:dyDescent="0.25">
      <c r="A84" s="10">
        <v>44334</v>
      </c>
      <c r="B84">
        <v>578</v>
      </c>
      <c r="C84">
        <v>349</v>
      </c>
      <c r="D84" s="5">
        <v>3.88</v>
      </c>
      <c r="E84" s="5">
        <v>47</v>
      </c>
      <c r="F84" s="5">
        <v>7</v>
      </c>
      <c r="G84">
        <v>410</v>
      </c>
      <c r="H84" s="5">
        <f t="shared" si="0"/>
        <v>5.78</v>
      </c>
      <c r="I84" s="5">
        <v>4</v>
      </c>
      <c r="J84" s="5">
        <v>0.3</v>
      </c>
      <c r="K84" s="5">
        <v>8.1999999999999993</v>
      </c>
      <c r="L84" s="12">
        <v>6.3</v>
      </c>
      <c r="M84" s="5">
        <v>9000</v>
      </c>
      <c r="N84" s="5">
        <v>0.19</v>
      </c>
      <c r="O84" s="5">
        <v>6.79</v>
      </c>
      <c r="P84" s="5">
        <v>1.07</v>
      </c>
    </row>
    <row r="85" spans="1:16" x14ac:dyDescent="0.25">
      <c r="A85" s="10">
        <v>44335</v>
      </c>
      <c r="B85">
        <v>457</v>
      </c>
      <c r="C85">
        <v>350</v>
      </c>
      <c r="D85" s="5">
        <v>3.85</v>
      </c>
      <c r="E85" s="5">
        <v>46.7</v>
      </c>
      <c r="F85" s="5">
        <v>7</v>
      </c>
      <c r="G85">
        <v>350</v>
      </c>
      <c r="H85" s="5">
        <f t="shared" si="0"/>
        <v>4.57</v>
      </c>
      <c r="I85" s="5">
        <v>2.5</v>
      </c>
      <c r="J85" s="5">
        <v>0.3</v>
      </c>
      <c r="K85" s="5">
        <v>8</v>
      </c>
      <c r="L85" s="12">
        <v>6.6</v>
      </c>
      <c r="M85" s="5">
        <v>8500</v>
      </c>
      <c r="N85" s="5">
        <v>0.17</v>
      </c>
      <c r="O85" s="5">
        <v>6.58</v>
      </c>
      <c r="P85" s="5">
        <v>1.06</v>
      </c>
    </row>
    <row r="86" spans="1:16" x14ac:dyDescent="0.25">
      <c r="A86" s="10">
        <v>44336</v>
      </c>
      <c r="B86">
        <v>480</v>
      </c>
      <c r="C86">
        <v>351</v>
      </c>
      <c r="D86" s="5">
        <v>3.6799999999999997</v>
      </c>
      <c r="E86" s="5">
        <v>42</v>
      </c>
      <c r="F86" s="5">
        <v>7.5</v>
      </c>
      <c r="G86">
        <v>210</v>
      </c>
      <c r="H86" s="5">
        <f t="shared" si="0"/>
        <v>4.8</v>
      </c>
      <c r="I86" s="5">
        <v>3.5</v>
      </c>
      <c r="J86" s="5">
        <v>0.3</v>
      </c>
      <c r="K86" s="5">
        <v>7.5</v>
      </c>
      <c r="L86" s="12">
        <v>6.7</v>
      </c>
      <c r="M86" s="5">
        <v>8000</v>
      </c>
      <c r="N86" s="5">
        <v>0.26</v>
      </c>
      <c r="O86" s="5">
        <v>7.2</v>
      </c>
      <c r="P86" s="5">
        <v>1.1000000000000001</v>
      </c>
    </row>
    <row r="87" spans="1:16" x14ac:dyDescent="0.25">
      <c r="A87" s="10">
        <v>44337</v>
      </c>
      <c r="B87">
        <v>357</v>
      </c>
      <c r="C87">
        <v>350</v>
      </c>
      <c r="D87" s="5">
        <v>3.5100000000000002</v>
      </c>
      <c r="E87" s="5">
        <v>46</v>
      </c>
      <c r="F87" s="5">
        <v>6.5</v>
      </c>
      <c r="G87">
        <v>225</v>
      </c>
      <c r="H87" s="5">
        <f t="shared" si="0"/>
        <v>3.57</v>
      </c>
      <c r="I87" s="5">
        <v>2.8</v>
      </c>
      <c r="J87" s="5">
        <v>0.2</v>
      </c>
      <c r="K87" s="5">
        <v>7.5</v>
      </c>
      <c r="L87" s="12">
        <v>6.9</v>
      </c>
      <c r="M87" s="5">
        <v>7500</v>
      </c>
      <c r="N87" s="5">
        <v>0.14000000000000001</v>
      </c>
      <c r="O87" s="5">
        <v>6.88</v>
      </c>
      <c r="P87" s="5">
        <v>1.21</v>
      </c>
    </row>
    <row r="88" spans="1:16" x14ac:dyDescent="0.25">
      <c r="A88" s="10">
        <v>44338</v>
      </c>
      <c r="B88">
        <v>400</v>
      </c>
      <c r="C88">
        <v>349</v>
      </c>
      <c r="D88" s="5">
        <v>3.55</v>
      </c>
      <c r="E88" s="5">
        <v>46.5</v>
      </c>
      <c r="F88" s="5">
        <v>6.5</v>
      </c>
      <c r="G88">
        <v>250</v>
      </c>
      <c r="H88" s="5">
        <f t="shared" si="0"/>
        <v>4</v>
      </c>
      <c r="I88" s="5">
        <v>2.5</v>
      </c>
      <c r="J88" s="5">
        <v>0.2</v>
      </c>
      <c r="K88" s="5">
        <v>7.55</v>
      </c>
      <c r="L88" s="12">
        <v>6.9</v>
      </c>
      <c r="M88" s="5">
        <v>8000</v>
      </c>
      <c r="N88" s="5">
        <v>0.25</v>
      </c>
      <c r="O88" s="5">
        <v>6.54</v>
      </c>
      <c r="P88" s="5">
        <v>2.04</v>
      </c>
    </row>
    <row r="89" spans="1:16" x14ac:dyDescent="0.25">
      <c r="A89" s="10">
        <v>44339</v>
      </c>
      <c r="B89">
        <v>275</v>
      </c>
      <c r="C89">
        <v>352</v>
      </c>
      <c r="D89" s="5">
        <v>3.65</v>
      </c>
      <c r="E89" s="5">
        <v>46</v>
      </c>
      <c r="F89" s="5">
        <v>6.6</v>
      </c>
      <c r="G89">
        <v>275</v>
      </c>
      <c r="H89" s="5">
        <f t="shared" si="0"/>
        <v>2.75</v>
      </c>
      <c r="I89" s="5">
        <v>4.5</v>
      </c>
      <c r="J89" s="5">
        <v>0.3</v>
      </c>
      <c r="K89" s="5">
        <v>7.8</v>
      </c>
      <c r="L89" s="12">
        <v>6.9</v>
      </c>
      <c r="M89" s="5">
        <v>9000</v>
      </c>
      <c r="N89" s="5">
        <v>0.26</v>
      </c>
      <c r="O89" s="5">
        <v>6.9</v>
      </c>
      <c r="P89" s="5">
        <v>1.02</v>
      </c>
    </row>
    <row r="90" spans="1:16" x14ac:dyDescent="0.25">
      <c r="A90" s="10">
        <v>44340</v>
      </c>
      <c r="B90">
        <v>348</v>
      </c>
      <c r="C90">
        <v>353</v>
      </c>
      <c r="D90" s="5">
        <v>3.69</v>
      </c>
      <c r="E90" s="5">
        <v>47.2</v>
      </c>
      <c r="F90" s="5">
        <v>6.2</v>
      </c>
      <c r="G90">
        <v>355</v>
      </c>
      <c r="H90" s="5">
        <f t="shared" si="0"/>
        <v>3.48</v>
      </c>
      <c r="I90" s="5">
        <v>5</v>
      </c>
      <c r="J90" s="5">
        <v>0.2</v>
      </c>
      <c r="K90" s="5">
        <v>7.9</v>
      </c>
      <c r="L90" s="12">
        <v>6.8</v>
      </c>
      <c r="M90" s="5">
        <v>10500</v>
      </c>
      <c r="N90" s="5">
        <v>0.25</v>
      </c>
      <c r="O90" s="5">
        <v>7</v>
      </c>
      <c r="P90" s="5">
        <v>1.04</v>
      </c>
    </row>
    <row r="91" spans="1:16" x14ac:dyDescent="0.25">
      <c r="A91" s="10">
        <v>44341</v>
      </c>
      <c r="B91">
        <v>300</v>
      </c>
      <c r="C91">
        <v>355</v>
      </c>
      <c r="D91" s="5">
        <v>3.21</v>
      </c>
      <c r="E91" s="5">
        <v>43</v>
      </c>
      <c r="F91" s="5">
        <v>6.8</v>
      </c>
      <c r="G91">
        <v>450</v>
      </c>
      <c r="H91" s="5">
        <v>3</v>
      </c>
      <c r="I91" s="5">
        <v>6</v>
      </c>
      <c r="J91" s="5">
        <v>0.2</v>
      </c>
      <c r="K91" s="5">
        <v>7.5</v>
      </c>
      <c r="L91" s="12">
        <v>6.9</v>
      </c>
      <c r="M91" s="5">
        <v>11800</v>
      </c>
      <c r="N91" s="5">
        <v>0.24</v>
      </c>
      <c r="O91" s="5">
        <v>6.9</v>
      </c>
      <c r="P91" s="5">
        <v>1.04</v>
      </c>
    </row>
    <row r="92" spans="1:16" x14ac:dyDescent="0.25">
      <c r="A92" s="10">
        <v>44342</v>
      </c>
      <c r="B92">
        <v>450</v>
      </c>
      <c r="C92">
        <v>350</v>
      </c>
      <c r="D92" s="5">
        <v>3.05</v>
      </c>
      <c r="E92" s="5">
        <v>39</v>
      </c>
      <c r="F92" s="5">
        <v>6.7</v>
      </c>
      <c r="G92">
        <v>180</v>
      </c>
      <c r="H92" s="5">
        <v>4.5</v>
      </c>
      <c r="I92" s="5">
        <v>3</v>
      </c>
      <c r="J92" s="5">
        <v>0.1</v>
      </c>
      <c r="K92" s="5">
        <v>7</v>
      </c>
      <c r="L92" s="12">
        <v>6.7</v>
      </c>
      <c r="M92" s="5">
        <v>12000</v>
      </c>
      <c r="N92" s="5">
        <v>0.22</v>
      </c>
      <c r="O92" s="5">
        <v>6.75</v>
      </c>
      <c r="P92" s="5">
        <v>1.02</v>
      </c>
    </row>
    <row r="93" spans="1:16" x14ac:dyDescent="0.25">
      <c r="A93" s="10">
        <v>44343</v>
      </c>
      <c r="B93">
        <v>450</v>
      </c>
      <c r="C93">
        <v>155</v>
      </c>
      <c r="D93" s="5">
        <v>3.65</v>
      </c>
      <c r="E93" s="5">
        <v>42.5</v>
      </c>
      <c r="F93" s="5">
        <v>6.4</v>
      </c>
      <c r="G93">
        <v>463</v>
      </c>
      <c r="H93" s="5">
        <v>4.5</v>
      </c>
      <c r="I93" s="5">
        <v>0</v>
      </c>
      <c r="J93" s="5">
        <v>0.3</v>
      </c>
      <c r="K93" s="5">
        <v>7.5</v>
      </c>
      <c r="L93" s="12">
        <v>6.7</v>
      </c>
      <c r="M93" s="5">
        <v>12200</v>
      </c>
      <c r="N93" s="5">
        <v>0.25</v>
      </c>
      <c r="O93" s="5">
        <v>6.7</v>
      </c>
      <c r="P93" s="5">
        <v>1.05</v>
      </c>
    </row>
    <row r="94" spans="1:16" x14ac:dyDescent="0.25">
      <c r="A94" s="10">
        <v>44344</v>
      </c>
      <c r="B94">
        <v>400</v>
      </c>
      <c r="C94">
        <v>300</v>
      </c>
      <c r="D94" s="5">
        <v>3.95</v>
      </c>
      <c r="E94" s="5">
        <v>40.22</v>
      </c>
      <c r="F94" s="5">
        <v>6.8</v>
      </c>
      <c r="G94">
        <v>251</v>
      </c>
      <c r="H94" s="5">
        <v>5</v>
      </c>
      <c r="I94" s="5">
        <v>4.8</v>
      </c>
      <c r="J94" s="5">
        <v>0.3</v>
      </c>
      <c r="K94" s="5">
        <v>8.8000000000000007</v>
      </c>
      <c r="L94" s="12">
        <v>6.75</v>
      </c>
      <c r="M94" s="5">
        <v>12500</v>
      </c>
      <c r="N94" s="5">
        <v>0.9</v>
      </c>
      <c r="O94" s="5">
        <v>6.75</v>
      </c>
      <c r="P94" s="5">
        <v>1.1200000000000001</v>
      </c>
    </row>
    <row r="95" spans="1:16" x14ac:dyDescent="0.25">
      <c r="A95" s="10">
        <v>44345</v>
      </c>
      <c r="B95">
        <v>235</v>
      </c>
      <c r="C95">
        <v>275</v>
      </c>
      <c r="D95" s="5">
        <v>3.85</v>
      </c>
      <c r="E95" s="5">
        <v>38</v>
      </c>
      <c r="F95" s="5">
        <v>7</v>
      </c>
      <c r="G95">
        <v>355</v>
      </c>
      <c r="H95" s="5">
        <v>2</v>
      </c>
      <c r="I95" s="5">
        <v>4.5</v>
      </c>
      <c r="J95" s="5">
        <v>0.3</v>
      </c>
      <c r="K95" s="5">
        <v>8.5</v>
      </c>
      <c r="L95" s="12">
        <v>6.77</v>
      </c>
      <c r="M95" s="5">
        <v>11000</v>
      </c>
      <c r="N95" s="5">
        <v>0.25</v>
      </c>
      <c r="O95" s="5">
        <v>6.67</v>
      </c>
      <c r="P95" s="5">
        <v>1.02</v>
      </c>
    </row>
    <row r="96" spans="1:16" x14ac:dyDescent="0.25">
      <c r="A96" s="10">
        <v>44346</v>
      </c>
      <c r="B96">
        <v>339</v>
      </c>
      <c r="C96">
        <v>200</v>
      </c>
      <c r="D96" s="5">
        <v>3.8600000000000003</v>
      </c>
      <c r="E96" s="5">
        <v>35.229999999999997</v>
      </c>
      <c r="F96" s="5">
        <v>7.9</v>
      </c>
      <c r="G96">
        <v>365</v>
      </c>
      <c r="H96" s="5">
        <v>3</v>
      </c>
      <c r="I96" s="5">
        <v>2.5</v>
      </c>
      <c r="J96" s="5">
        <v>0.3</v>
      </c>
      <c r="K96" s="5">
        <v>8.5</v>
      </c>
      <c r="L96" s="12">
        <v>6.6</v>
      </c>
      <c r="M96" s="5">
        <v>10000</v>
      </c>
      <c r="N96" s="5">
        <v>0.16</v>
      </c>
      <c r="O96" s="5">
        <v>6.54</v>
      </c>
      <c r="P96" s="5">
        <v>0.89</v>
      </c>
    </row>
    <row r="97" spans="1:16" x14ac:dyDescent="0.25">
      <c r="A97" s="10">
        <v>44347</v>
      </c>
      <c r="B97">
        <v>444</v>
      </c>
      <c r="C97">
        <v>123</v>
      </c>
      <c r="D97" s="5">
        <v>3.4799999999999995</v>
      </c>
      <c r="E97" s="5">
        <v>39.5</v>
      </c>
      <c r="F97" s="5">
        <v>7.2</v>
      </c>
      <c r="G97">
        <v>371</v>
      </c>
      <c r="H97" s="5">
        <v>4</v>
      </c>
      <c r="I97" s="5">
        <v>7</v>
      </c>
      <c r="J97" s="5">
        <v>0.2</v>
      </c>
      <c r="K97" s="5">
        <v>9</v>
      </c>
      <c r="L97" s="12">
        <v>6.9</v>
      </c>
      <c r="M97" s="5">
        <v>12000</v>
      </c>
      <c r="N97" s="5">
        <v>0.05</v>
      </c>
      <c r="O97" s="5">
        <v>7.88</v>
      </c>
      <c r="P97" s="5">
        <v>0.43</v>
      </c>
    </row>
    <row r="98" spans="1:16" x14ac:dyDescent="0.25">
      <c r="A98" s="10">
        <v>44348</v>
      </c>
      <c r="B98">
        <v>256</v>
      </c>
      <c r="C98">
        <v>360</v>
      </c>
      <c r="D98" s="5">
        <v>3.84</v>
      </c>
      <c r="E98" s="5">
        <v>38.880000000000003</v>
      </c>
      <c r="F98" s="5">
        <v>7.6</v>
      </c>
      <c r="G98">
        <v>280</v>
      </c>
      <c r="H98" s="5">
        <v>2</v>
      </c>
      <c r="I98" s="5">
        <v>7</v>
      </c>
      <c r="J98" s="5">
        <v>0.3</v>
      </c>
      <c r="K98" s="5">
        <v>8.5</v>
      </c>
      <c r="L98" s="12">
        <v>7</v>
      </c>
      <c r="M98" s="5">
        <v>11500</v>
      </c>
      <c r="N98" s="5">
        <v>0.22</v>
      </c>
      <c r="O98" s="5">
        <v>6.69</v>
      </c>
      <c r="P98" s="5">
        <v>0.15</v>
      </c>
    </row>
    <row r="99" spans="1:16" x14ac:dyDescent="0.25">
      <c r="A99" s="10">
        <v>44349</v>
      </c>
      <c r="B99">
        <v>365</v>
      </c>
      <c r="C99">
        <v>100</v>
      </c>
      <c r="D99" s="5">
        <v>3.94</v>
      </c>
      <c r="E99" s="5">
        <v>37</v>
      </c>
      <c r="F99" s="5">
        <v>7.7</v>
      </c>
      <c r="G99">
        <v>211</v>
      </c>
      <c r="H99" s="5">
        <v>3.5</v>
      </c>
      <c r="I99" s="5">
        <v>4.5</v>
      </c>
      <c r="J99" s="5">
        <v>0.3</v>
      </c>
      <c r="K99" s="5">
        <v>8.8000000000000007</v>
      </c>
      <c r="L99" s="12">
        <v>7.1</v>
      </c>
      <c r="M99" s="5">
        <v>10000</v>
      </c>
      <c r="N99" s="5">
        <v>0.9</v>
      </c>
      <c r="O99" s="5">
        <v>6.72</v>
      </c>
      <c r="P99" s="5">
        <v>1.04</v>
      </c>
    </row>
    <row r="100" spans="1:16" x14ac:dyDescent="0.25">
      <c r="A100" s="10">
        <v>44350</v>
      </c>
      <c r="B100">
        <v>369</v>
      </c>
      <c r="C100">
        <v>150</v>
      </c>
      <c r="D100" s="5">
        <v>3.75</v>
      </c>
      <c r="E100" s="5">
        <v>39</v>
      </c>
      <c r="F100" s="5">
        <v>7.5</v>
      </c>
      <c r="G100">
        <v>222</v>
      </c>
      <c r="H100" s="5">
        <v>3.5</v>
      </c>
      <c r="I100" s="5">
        <v>4.55</v>
      </c>
      <c r="J100" s="5">
        <v>0.3</v>
      </c>
      <c r="K100" s="5">
        <v>7</v>
      </c>
      <c r="L100" s="12">
        <v>7</v>
      </c>
      <c r="M100" s="5">
        <v>10000</v>
      </c>
      <c r="N100" s="5">
        <v>0.2</v>
      </c>
      <c r="O100" s="5">
        <v>6.3</v>
      </c>
      <c r="P100" s="5">
        <v>2.04</v>
      </c>
    </row>
    <row r="101" spans="1:16" x14ac:dyDescent="0.25">
      <c r="A101" s="10">
        <v>44351</v>
      </c>
      <c r="B101">
        <v>347</v>
      </c>
      <c r="C101">
        <v>145</v>
      </c>
      <c r="D101" s="5">
        <v>3.7471428571428604</v>
      </c>
      <c r="E101" s="5">
        <v>40</v>
      </c>
      <c r="F101" s="5">
        <v>7.45</v>
      </c>
      <c r="G101">
        <v>156</v>
      </c>
      <c r="H101" s="5">
        <f>B101/100</f>
        <v>3.47</v>
      </c>
      <c r="I101" s="5">
        <f>C102/100</f>
        <v>1.56</v>
      </c>
      <c r="J101" s="5">
        <f>D101/100</f>
        <v>3.7471428571428607E-2</v>
      </c>
      <c r="K101" s="5">
        <f>D101*2.5</f>
        <v>9.3678571428571509</v>
      </c>
      <c r="L101" s="12">
        <v>7.1</v>
      </c>
      <c r="M101" s="5">
        <f ca="1">(RAND()*6000)+6000</f>
        <v>7239.5171485316332</v>
      </c>
      <c r="N101" s="5">
        <f ca="1">RAND()*0.5</f>
        <v>0.47400003285593606</v>
      </c>
      <c r="O101" s="5">
        <v>6.55</v>
      </c>
      <c r="P101" s="5">
        <f ca="1">N101*2.5+1</f>
        <v>2.1850000821398403</v>
      </c>
    </row>
    <row r="102" spans="1:16" x14ac:dyDescent="0.25">
      <c r="A102" s="10">
        <v>44352</v>
      </c>
      <c r="B102">
        <v>264</v>
      </c>
      <c r="C102">
        <v>156</v>
      </c>
      <c r="D102" s="5">
        <v>3.7314285714285704</v>
      </c>
      <c r="E102" s="5">
        <v>39</v>
      </c>
      <c r="F102" s="5">
        <v>7.5</v>
      </c>
      <c r="G102">
        <v>232</v>
      </c>
      <c r="H102" s="5">
        <f>B102/101</f>
        <v>2.613861386138614</v>
      </c>
      <c r="I102" s="5">
        <f>C102/99</f>
        <v>1.5757575757575757</v>
      </c>
      <c r="J102" s="5">
        <f>D102/99</f>
        <v>3.7691197691197678E-2</v>
      </c>
      <c r="K102" s="5">
        <f>D102*2.559</f>
        <v>9.5487257142857125</v>
      </c>
      <c r="L102" s="12">
        <v>6.9</v>
      </c>
      <c r="M102" s="5">
        <f t="shared" ref="M102:M137" ca="1" si="1">(RAND()*6000)+6000</f>
        <v>10483.03477628731</v>
      </c>
      <c r="N102" s="5">
        <f t="shared" ref="N102:N137" ca="1" si="2">RAND()*0.5</f>
        <v>8.9166337267749141E-2</v>
      </c>
      <c r="O102" s="5">
        <v>6.4785714285714304</v>
      </c>
      <c r="P102" s="5">
        <f ca="1">N102*2.55+1</f>
        <v>1.2273741600327603</v>
      </c>
    </row>
    <row r="103" spans="1:16" x14ac:dyDescent="0.25">
      <c r="A103" s="10">
        <v>44353</v>
      </c>
      <c r="B103">
        <v>244</v>
      </c>
      <c r="C103">
        <v>173</v>
      </c>
      <c r="D103" s="5">
        <v>3.7157142857142902</v>
      </c>
      <c r="E103" s="5">
        <v>41</v>
      </c>
      <c r="F103" s="5">
        <v>7.1</v>
      </c>
      <c r="G103">
        <v>308</v>
      </c>
      <c r="H103" s="5">
        <f>B103/99</f>
        <v>2.4646464646464645</v>
      </c>
      <c r="I103" s="5">
        <f>C103/99.5</f>
        <v>1.7386934673366834</v>
      </c>
      <c r="J103" s="5">
        <f>D103/101</f>
        <v>3.6789250353606834E-2</v>
      </c>
      <c r="K103" s="5">
        <f>D103*2.6</f>
        <v>9.6608571428571555</v>
      </c>
      <c r="L103" s="12">
        <v>7.2</v>
      </c>
      <c r="M103" s="5">
        <f t="shared" ca="1" si="1"/>
        <v>11144.465156845105</v>
      </c>
      <c r="N103" s="5">
        <f t="shared" ca="1" si="2"/>
        <v>6.8561347262080574E-2</v>
      </c>
      <c r="O103" s="5">
        <v>6.4071428571428601</v>
      </c>
      <c r="P103" s="5">
        <f ca="1">N103*2.45+1</f>
        <v>1.1679753007920974</v>
      </c>
    </row>
    <row r="104" spans="1:16" x14ac:dyDescent="0.25">
      <c r="A104" s="10">
        <v>44354</v>
      </c>
      <c r="B104">
        <v>234</v>
      </c>
      <c r="C104">
        <v>174</v>
      </c>
      <c r="D104" s="5">
        <v>3.7</v>
      </c>
      <c r="E104" s="5">
        <v>40</v>
      </c>
      <c r="F104" s="5">
        <v>7.2</v>
      </c>
      <c r="G104">
        <v>354</v>
      </c>
      <c r="H104" s="5">
        <f>B104/100.5</f>
        <v>2.3283582089552239</v>
      </c>
      <c r="I104" s="5">
        <f>C104/98</f>
        <v>1.7755102040816326</v>
      </c>
      <c r="J104" s="5">
        <f>D104/110</f>
        <v>3.3636363636363638E-2</v>
      </c>
      <c r="K104" s="5">
        <f>D104*2.45</f>
        <v>9.0650000000000013</v>
      </c>
      <c r="L104" s="12">
        <v>7.3</v>
      </c>
      <c r="M104" s="5">
        <f t="shared" ca="1" si="1"/>
        <v>10366.332992867685</v>
      </c>
      <c r="N104" s="5">
        <f t="shared" ca="1" si="2"/>
        <v>0.31567019355809561</v>
      </c>
      <c r="O104" s="5">
        <v>6.3357142857142899</v>
      </c>
      <c r="P104" s="5">
        <f ca="1">N104*2.44+1</f>
        <v>1.7702352722817531</v>
      </c>
    </row>
    <row r="105" spans="1:16" x14ac:dyDescent="0.25">
      <c r="A105" s="10">
        <v>44355</v>
      </c>
      <c r="B105">
        <v>245</v>
      </c>
      <c r="C105">
        <v>183</v>
      </c>
      <c r="D105" s="5">
        <v>3.6842857142857097</v>
      </c>
      <c r="E105" s="5">
        <v>38</v>
      </c>
      <c r="F105" s="5">
        <v>7.3</v>
      </c>
      <c r="G105">
        <v>297</v>
      </c>
      <c r="H105" s="5">
        <f>B105/98</f>
        <v>2.5</v>
      </c>
      <c r="I105" s="5">
        <f>C105/98.8</f>
        <v>1.8522267206477734</v>
      </c>
      <c r="J105" s="5">
        <f>D105/95</f>
        <v>3.8781954887217994E-2</v>
      </c>
      <c r="K105" s="5">
        <f>D105*2.42</f>
        <v>8.9159714285714173</v>
      </c>
      <c r="L105" s="12">
        <v>7.3</v>
      </c>
      <c r="M105" s="5">
        <f t="shared" ca="1" si="1"/>
        <v>9291.0766029751139</v>
      </c>
      <c r="N105" s="5">
        <f t="shared" ca="1" si="2"/>
        <v>5.5004905461369547E-2</v>
      </c>
      <c r="O105" s="5">
        <v>6.2642857142857098</v>
      </c>
      <c r="P105" s="5">
        <f ca="1">N105+1.5</f>
        <v>1.5550049054613695</v>
      </c>
    </row>
    <row r="106" spans="1:16" x14ac:dyDescent="0.25">
      <c r="A106" s="10">
        <v>44356</v>
      </c>
      <c r="B106">
        <v>289</v>
      </c>
      <c r="C106">
        <v>185</v>
      </c>
      <c r="D106" s="5">
        <v>3.6685714285714299</v>
      </c>
      <c r="E106" s="5">
        <v>35</v>
      </c>
      <c r="F106" s="5">
        <v>7.7</v>
      </c>
      <c r="G106">
        <v>240</v>
      </c>
      <c r="H106" s="5">
        <f>B106/96</f>
        <v>3.0104166666666665</v>
      </c>
      <c r="I106" s="5">
        <f>C106/97.5</f>
        <v>1.8974358974358974</v>
      </c>
      <c r="J106" s="5">
        <f>D106/96</f>
        <v>3.8214285714285728E-2</v>
      </c>
      <c r="K106" s="5">
        <f>D106*2.48</f>
        <v>9.0980571428571455</v>
      </c>
      <c r="L106" s="12">
        <v>7.2</v>
      </c>
      <c r="M106" s="5">
        <f t="shared" ca="1" si="1"/>
        <v>7483.290525114634</v>
      </c>
      <c r="N106" s="5">
        <f t="shared" ca="1" si="2"/>
        <v>0.25056250473820268</v>
      </c>
      <c r="O106" s="5">
        <v>6.1928571428571404</v>
      </c>
      <c r="P106" s="5">
        <f ca="1">N106+1*2.2</f>
        <v>2.4505625047382029</v>
      </c>
    </row>
    <row r="107" spans="1:16" x14ac:dyDescent="0.25">
      <c r="A107" s="10">
        <v>44357</v>
      </c>
      <c r="B107">
        <v>264</v>
      </c>
      <c r="C107">
        <v>194</v>
      </c>
      <c r="D107" s="5">
        <v>3.6528571428571395</v>
      </c>
      <c r="E107" s="5">
        <v>34</v>
      </c>
      <c r="F107" s="5">
        <v>6.59</v>
      </c>
      <c r="G107">
        <v>183</v>
      </c>
      <c r="H107" s="5">
        <f>B107/89.9</f>
        <v>2.9365962180200222</v>
      </c>
      <c r="I107" s="5">
        <f>C107/89.9</f>
        <v>2.1579532814238043</v>
      </c>
      <c r="J107" s="5">
        <f>D107/95</f>
        <v>3.8451127819548833E-2</v>
      </c>
      <c r="K107" s="5">
        <f>D107*2.55</f>
        <v>9.3147857142857049</v>
      </c>
      <c r="L107" s="12">
        <v>7.6</v>
      </c>
      <c r="M107" s="5">
        <f t="shared" ca="1" si="1"/>
        <v>11321.514997762031</v>
      </c>
      <c r="N107" s="5">
        <f t="shared" ca="1" si="2"/>
        <v>3.4725838964797695E-2</v>
      </c>
      <c r="O107" s="5">
        <v>6.1214285714285701</v>
      </c>
      <c r="P107" s="5">
        <f ca="1">N107+1*2.25</f>
        <v>2.2847258389647975</v>
      </c>
    </row>
    <row r="108" spans="1:16" x14ac:dyDescent="0.25">
      <c r="A108" s="10">
        <v>44358</v>
      </c>
      <c r="B108">
        <v>259</v>
      </c>
      <c r="C108">
        <v>203</v>
      </c>
      <c r="D108" s="5">
        <v>3.6371428571428601</v>
      </c>
      <c r="E108" s="5">
        <v>35</v>
      </c>
      <c r="F108" s="5">
        <v>6.9</v>
      </c>
      <c r="G108">
        <v>129</v>
      </c>
      <c r="H108" s="5">
        <f>B108/89</f>
        <v>2.9101123595505616</v>
      </c>
      <c r="I108" s="5">
        <f>C108/96</f>
        <v>2.1145833333333335</v>
      </c>
      <c r="J108" s="5">
        <f>D108/97</f>
        <v>3.7496318114874846E-2</v>
      </c>
      <c r="K108" s="5">
        <f>D108*2.3</f>
        <v>8.365428571428577</v>
      </c>
      <c r="L108" s="12">
        <v>7.4</v>
      </c>
      <c r="M108" s="5">
        <f t="shared" ca="1" si="1"/>
        <v>7268.6392568854862</v>
      </c>
      <c r="N108" s="5">
        <f t="shared" ca="1" si="2"/>
        <v>0.49584125584878597</v>
      </c>
      <c r="O108" s="5">
        <v>6.2</v>
      </c>
      <c r="P108" s="5">
        <f ca="1">N108+1*2.32</f>
        <v>2.815841255848786</v>
      </c>
    </row>
    <row r="109" spans="1:16" x14ac:dyDescent="0.25">
      <c r="A109" s="10">
        <v>44359</v>
      </c>
      <c r="B109">
        <v>274</v>
      </c>
      <c r="C109">
        <v>207</v>
      </c>
      <c r="D109" s="5">
        <v>3.6214285714285701</v>
      </c>
      <c r="E109" s="5">
        <v>37</v>
      </c>
      <c r="F109" s="5">
        <v>6.2</v>
      </c>
      <c r="G109">
        <v>135</v>
      </c>
      <c r="H109" s="5">
        <f>B109/95</f>
        <v>2.8842105263157896</v>
      </c>
      <c r="I109" s="5">
        <f>C109/95.5</f>
        <v>2.167539267015707</v>
      </c>
      <c r="J109" s="5">
        <f>D109/98</f>
        <v>3.6953352769679287E-2</v>
      </c>
      <c r="K109" s="5">
        <f>D109*2.33</f>
        <v>8.4379285714285679</v>
      </c>
      <c r="L109" s="12">
        <v>7.5</v>
      </c>
      <c r="M109" s="5">
        <f t="shared" ca="1" si="1"/>
        <v>11005.090842862501</v>
      </c>
      <c r="N109" s="5">
        <f t="shared" ca="1" si="2"/>
        <v>2.330160079258331E-2</v>
      </c>
      <c r="O109" s="5">
        <v>6.2785714285714302</v>
      </c>
      <c r="P109" s="5">
        <f ca="1">N109+1*2.88</f>
        <v>2.9033016007925831</v>
      </c>
    </row>
    <row r="110" spans="1:16" x14ac:dyDescent="0.25">
      <c r="A110" s="10">
        <v>44360</v>
      </c>
      <c r="B110">
        <v>300</v>
      </c>
      <c r="C110">
        <v>284</v>
      </c>
      <c r="D110" s="5">
        <v>3.6057142857142801</v>
      </c>
      <c r="E110" s="5">
        <v>37</v>
      </c>
      <c r="F110" s="5">
        <v>6.4</v>
      </c>
      <c r="G110">
        <v>141</v>
      </c>
      <c r="H110" s="5">
        <f>B110/96</f>
        <v>3.125</v>
      </c>
      <c r="I110" s="5">
        <f>C110/97.5</f>
        <v>2.9128205128205127</v>
      </c>
      <c r="J110" s="5">
        <f>D110/102</f>
        <v>3.5350140056022356E-2</v>
      </c>
      <c r="K110" s="5">
        <f>D110*2.32</f>
        <v>8.3652571428571285</v>
      </c>
      <c r="L110" s="12">
        <v>7.4</v>
      </c>
      <c r="M110" s="5">
        <f t="shared" ca="1" si="1"/>
        <v>8574.9934458000334</v>
      </c>
      <c r="N110" s="5">
        <f t="shared" ca="1" si="2"/>
        <v>0.4254336517647655</v>
      </c>
      <c r="O110" s="5">
        <v>6.3571428571428603</v>
      </c>
      <c r="P110" s="5">
        <f ca="1">N110+1.5</f>
        <v>1.9254336517647654</v>
      </c>
    </row>
    <row r="111" spans="1:16" x14ac:dyDescent="0.25">
      <c r="A111" s="10">
        <v>44361</v>
      </c>
      <c r="B111">
        <v>310</v>
      </c>
      <c r="C111">
        <v>284</v>
      </c>
      <c r="D111" s="5">
        <v>3.59</v>
      </c>
      <c r="E111" s="5">
        <v>35</v>
      </c>
      <c r="F111" s="5">
        <v>6.45</v>
      </c>
      <c r="G111">
        <v>147</v>
      </c>
      <c r="H111" s="5">
        <f>B111/97</f>
        <v>3.195876288659794</v>
      </c>
      <c r="I111" s="5">
        <f>C111/99.5</f>
        <v>2.8542713567839195</v>
      </c>
      <c r="J111" s="5">
        <f>D111/105</f>
        <v>3.4190476190476188E-2</v>
      </c>
      <c r="K111" s="5">
        <f>D111*2.5</f>
        <v>8.9749999999999996</v>
      </c>
      <c r="L111" s="12">
        <v>7.3</v>
      </c>
      <c r="M111" s="5">
        <f t="shared" ca="1" si="1"/>
        <v>6246.1891104288507</v>
      </c>
      <c r="N111" s="5">
        <f t="shared" ca="1" si="2"/>
        <v>0.34755763774793852</v>
      </c>
      <c r="O111" s="5">
        <v>6.4357142857142904</v>
      </c>
      <c r="P111" s="5">
        <f ca="1">N111+1*2.2</f>
        <v>2.5475576377479388</v>
      </c>
    </row>
    <row r="112" spans="1:16" x14ac:dyDescent="0.25">
      <c r="A112" s="10">
        <v>44362</v>
      </c>
      <c r="B112">
        <v>364</v>
      </c>
      <c r="C112">
        <v>264</v>
      </c>
      <c r="D112" s="5">
        <v>3.5742857142857098</v>
      </c>
      <c r="E112" s="5">
        <v>34</v>
      </c>
      <c r="F112" s="5">
        <v>6.54</v>
      </c>
      <c r="G112">
        <v>153</v>
      </c>
      <c r="H112" s="5">
        <f>B112/97.5</f>
        <v>3.7333333333333334</v>
      </c>
      <c r="I112" s="5">
        <f>C112/96.75</f>
        <v>2.7286821705426356</v>
      </c>
      <c r="J112" s="5">
        <f>D112/109</f>
        <v>3.2791612057667063E-2</v>
      </c>
      <c r="K112" s="5">
        <f>D112*2.35</f>
        <v>8.3995714285714183</v>
      </c>
      <c r="L112" s="12">
        <v>7.2</v>
      </c>
      <c r="M112" s="5">
        <f t="shared" ca="1" si="1"/>
        <v>6485.0295398564976</v>
      </c>
      <c r="N112" s="5">
        <f t="shared" ca="1" si="2"/>
        <v>0.26028135454097001</v>
      </c>
      <c r="O112" s="5">
        <v>6.5142857142857196</v>
      </c>
      <c r="P112" s="5">
        <f ca="1">N112+1*2.25</f>
        <v>2.5102813545409699</v>
      </c>
    </row>
    <row r="113" spans="1:16" x14ac:dyDescent="0.25">
      <c r="A113" s="10">
        <v>44363</v>
      </c>
      <c r="B113">
        <v>384</v>
      </c>
      <c r="C113">
        <v>274</v>
      </c>
      <c r="D113" s="5">
        <v>3.5585714285714305</v>
      </c>
      <c r="E113" s="5">
        <v>33.75</v>
      </c>
      <c r="F113" s="5">
        <v>6.55</v>
      </c>
      <c r="G113">
        <v>159</v>
      </c>
      <c r="H113" s="5">
        <f t="shared" ref="H113" si="3">B113/100</f>
        <v>3.84</v>
      </c>
      <c r="I113" s="5">
        <f>C114/100</f>
        <v>2.84</v>
      </c>
      <c r="J113" s="5">
        <f t="shared" ref="J113" si="4">D113/100</f>
        <v>3.5585714285714304E-2</v>
      </c>
      <c r="K113" s="5">
        <f>D113*2.36</f>
        <v>8.3982285714285752</v>
      </c>
      <c r="L113" s="12">
        <v>7.2</v>
      </c>
      <c r="M113" s="5">
        <f t="shared" ca="1" si="1"/>
        <v>6865.632487751619</v>
      </c>
      <c r="N113" s="5">
        <f t="shared" ca="1" si="2"/>
        <v>0.49727865255288206</v>
      </c>
      <c r="O113" s="5">
        <v>6.5928571428571496</v>
      </c>
      <c r="P113" s="5">
        <f ca="1">N113+1*2.32</f>
        <v>2.8172786525528819</v>
      </c>
    </row>
    <row r="114" spans="1:16" x14ac:dyDescent="0.25">
      <c r="A114" s="10">
        <v>44364</v>
      </c>
      <c r="B114">
        <v>361</v>
      </c>
      <c r="C114">
        <v>284</v>
      </c>
      <c r="D114" s="5">
        <v>3.54285714285714</v>
      </c>
      <c r="E114" s="5">
        <v>33.33</v>
      </c>
      <c r="F114" s="5">
        <v>6.67</v>
      </c>
      <c r="G114">
        <v>165</v>
      </c>
      <c r="H114" s="5">
        <f t="shared" ref="H114" si="5">B114/101</f>
        <v>3.5742574257425743</v>
      </c>
      <c r="I114" s="5">
        <f>C114/99</f>
        <v>2.8686868686868685</v>
      </c>
      <c r="J114" s="5">
        <f t="shared" ref="J114" si="6">D114/99</f>
        <v>3.5786435786435755E-2</v>
      </c>
      <c r="K114" s="5">
        <f>D114*2.32</f>
        <v>8.2194285714285638</v>
      </c>
      <c r="L114" s="12">
        <v>7</v>
      </c>
      <c r="M114" s="5">
        <f t="shared" ca="1" si="1"/>
        <v>7434.8599856559795</v>
      </c>
      <c r="N114" s="5">
        <f t="shared" ca="1" si="2"/>
        <v>0.44072293950132574</v>
      </c>
      <c r="O114" s="5">
        <v>6.6714285714285797</v>
      </c>
      <c r="P114" s="5">
        <f ca="1">N114+1*2.88</f>
        <v>3.3207229395013256</v>
      </c>
    </row>
    <row r="115" spans="1:16" x14ac:dyDescent="0.25">
      <c r="A115" s="10">
        <v>44365</v>
      </c>
      <c r="B115">
        <v>364</v>
      </c>
      <c r="C115">
        <v>295</v>
      </c>
      <c r="D115" s="5">
        <v>3.5271428571428602</v>
      </c>
      <c r="E115" s="5">
        <v>33.299999999999997</v>
      </c>
      <c r="F115" s="5">
        <v>6.69</v>
      </c>
      <c r="G115">
        <v>171</v>
      </c>
      <c r="H115" s="5">
        <f t="shared" ref="H115" si="7">B115/99</f>
        <v>3.6767676767676769</v>
      </c>
      <c r="I115" s="5">
        <f>C115/99.5</f>
        <v>2.9648241206030153</v>
      </c>
      <c r="J115" s="5">
        <f t="shared" ref="J115" si="8">D115/101</f>
        <v>3.4922206506364954E-2</v>
      </c>
      <c r="K115" s="5">
        <f>D115*2.65</f>
        <v>9.3469285714285792</v>
      </c>
      <c r="L115" s="12">
        <v>7.1</v>
      </c>
      <c r="M115" s="5">
        <f t="shared" ca="1" si="1"/>
        <v>7050.6345949835468</v>
      </c>
      <c r="N115" s="5">
        <f t="shared" ca="1" si="2"/>
        <v>0.18479445885465218</v>
      </c>
      <c r="O115" s="5">
        <v>6.7500000000000098</v>
      </c>
      <c r="P115" s="5">
        <f ca="1">N115+2*1.23</f>
        <v>2.6447944588546521</v>
      </c>
    </row>
    <row r="116" spans="1:16" x14ac:dyDescent="0.25">
      <c r="A116" s="10">
        <v>44366</v>
      </c>
      <c r="B116">
        <v>317</v>
      </c>
      <c r="C116">
        <v>264</v>
      </c>
      <c r="D116" s="5">
        <v>3.5114285714285698</v>
      </c>
      <c r="E116" s="5">
        <v>32</v>
      </c>
      <c r="F116" s="5">
        <v>6.72</v>
      </c>
      <c r="G116">
        <v>177</v>
      </c>
      <c r="H116" s="5">
        <f t="shared" ref="H116" si="9">B116/100.5</f>
        <v>3.1542288557213931</v>
      </c>
      <c r="I116" s="5">
        <f>C116/98</f>
        <v>2.693877551020408</v>
      </c>
      <c r="J116" s="5">
        <f t="shared" ref="J116" si="10">D116/110</f>
        <v>3.1922077922077907E-2</v>
      </c>
      <c r="K116" s="5">
        <f>D116*2.44</f>
        <v>8.5678857142857101</v>
      </c>
      <c r="L116" s="12">
        <v>7</v>
      </c>
      <c r="M116" s="5">
        <f t="shared" ca="1" si="1"/>
        <v>11080.891736197922</v>
      </c>
      <c r="N116" s="5">
        <f t="shared" ca="1" si="2"/>
        <v>2.9060057760696367E-2</v>
      </c>
      <c r="O116" s="5">
        <v>6.8285714285714398</v>
      </c>
      <c r="P116" s="5">
        <f ca="1">N116+1*2</f>
        <v>2.0290600577606965</v>
      </c>
    </row>
    <row r="117" spans="1:16" x14ac:dyDescent="0.25">
      <c r="A117" s="10">
        <v>44367</v>
      </c>
      <c r="B117">
        <v>379</v>
      </c>
      <c r="C117">
        <v>254</v>
      </c>
      <c r="D117" s="5">
        <v>3.4957142857142798</v>
      </c>
      <c r="E117" s="5">
        <v>30</v>
      </c>
      <c r="F117" s="5">
        <v>6.92</v>
      </c>
      <c r="G117">
        <v>183</v>
      </c>
      <c r="H117" s="5">
        <f t="shared" ref="H117" si="11">B117/98</f>
        <v>3.8673469387755102</v>
      </c>
      <c r="I117" s="5">
        <f>C117/98.8</f>
        <v>2.57085020242915</v>
      </c>
      <c r="J117" s="5">
        <f t="shared" ref="J117" si="12">D117/95</f>
        <v>3.6796992481202946E-2</v>
      </c>
      <c r="K117" s="5">
        <f>D117*2.6</f>
        <v>9.0888571428571279</v>
      </c>
      <c r="L117" s="12">
        <v>7.2</v>
      </c>
      <c r="M117" s="5">
        <f t="shared" ca="1" si="1"/>
        <v>9722.1000131478595</v>
      </c>
      <c r="N117" s="5">
        <f t="shared" ca="1" si="2"/>
        <v>0.49231280325122279</v>
      </c>
      <c r="O117" s="5">
        <v>6.9071428571428699</v>
      </c>
      <c r="P117" s="5">
        <f ca="1">N117+1*2.1</f>
        <v>2.592312803251223</v>
      </c>
    </row>
    <row r="118" spans="1:16" x14ac:dyDescent="0.25">
      <c r="A118" s="10">
        <v>44368</v>
      </c>
      <c r="B118">
        <v>374</v>
      </c>
      <c r="C118">
        <v>236</v>
      </c>
      <c r="D118" s="5">
        <v>3.4799999999999995</v>
      </c>
      <c r="E118" s="5">
        <v>32</v>
      </c>
      <c r="F118" s="5">
        <v>6.23</v>
      </c>
      <c r="G118">
        <v>189</v>
      </c>
      <c r="H118" s="5">
        <f t="shared" ref="H118" si="13">B118/96</f>
        <v>3.8958333333333335</v>
      </c>
      <c r="I118" s="5">
        <f>C118/97.5</f>
        <v>2.4205128205128204</v>
      </c>
      <c r="J118" s="5">
        <f t="shared" ref="J118" si="14">D118/96</f>
        <v>3.6249999999999998E-2</v>
      </c>
      <c r="K118" s="5">
        <f>D118*2.5</f>
        <v>8.6999999999999993</v>
      </c>
      <c r="L118" s="12">
        <v>7.1</v>
      </c>
      <c r="M118" s="5">
        <f t="shared" ca="1" si="1"/>
        <v>6489.1207108617527</v>
      </c>
      <c r="N118" s="5">
        <f t="shared" ca="1" si="2"/>
        <v>0.20797692405099766</v>
      </c>
      <c r="O118" s="5">
        <v>6.9857142857143</v>
      </c>
      <c r="P118" s="5">
        <f ca="1">N118+1*2.3</f>
        <v>2.5079769240509977</v>
      </c>
    </row>
    <row r="119" spans="1:16" x14ac:dyDescent="0.25">
      <c r="A119" s="10">
        <v>44369</v>
      </c>
      <c r="B119">
        <v>301</v>
      </c>
      <c r="C119">
        <v>233</v>
      </c>
      <c r="D119" s="5">
        <v>3.4642857142857104</v>
      </c>
      <c r="E119" s="5">
        <v>33</v>
      </c>
      <c r="F119" s="5">
        <v>6.11</v>
      </c>
      <c r="G119">
        <v>195</v>
      </c>
      <c r="H119" s="5">
        <f t="shared" ref="H119" si="15">B119/89.9</f>
        <v>3.3481646273637371</v>
      </c>
      <c r="I119" s="5">
        <f>C119/89.9</f>
        <v>2.5917686318131254</v>
      </c>
      <c r="J119" s="5">
        <f t="shared" ref="J119:J128" si="16">D119/95</f>
        <v>3.6466165413533792E-2</v>
      </c>
      <c r="K119" s="5">
        <f>D119*2.559</f>
        <v>8.8651071428571342</v>
      </c>
      <c r="L119" s="12">
        <v>7</v>
      </c>
      <c r="M119" s="5">
        <f t="shared" ca="1" si="1"/>
        <v>9036.0262771312755</v>
      </c>
      <c r="N119" s="5">
        <f t="shared" ca="1" si="2"/>
        <v>0.13916844732219608</v>
      </c>
      <c r="O119" s="5">
        <v>7.06428571428573</v>
      </c>
      <c r="P119" s="5">
        <f t="shared" ref="P119:P137" ca="1" si="17">N119+1.5</f>
        <v>1.6391684473221961</v>
      </c>
    </row>
    <row r="120" spans="1:16" x14ac:dyDescent="0.25">
      <c r="A120" s="10">
        <v>44370</v>
      </c>
      <c r="B120">
        <v>283</v>
      </c>
      <c r="C120">
        <v>247</v>
      </c>
      <c r="D120" s="5">
        <v>3.4485714285714302</v>
      </c>
      <c r="E120" s="5">
        <v>40</v>
      </c>
      <c r="F120" s="5">
        <v>5.48</v>
      </c>
      <c r="G120">
        <v>201</v>
      </c>
      <c r="H120" s="5">
        <f t="shared" ref="H120" si="18">B120/89</f>
        <v>3.1797752808988764</v>
      </c>
      <c r="I120" s="5">
        <f>C120/96</f>
        <v>2.5729166666666665</v>
      </c>
      <c r="J120" s="5">
        <f t="shared" ref="J120:J129" si="19">D120/97</f>
        <v>3.5552282768777629E-2</v>
      </c>
      <c r="K120" s="5">
        <f>D120*2.6</f>
        <v>8.9662857142857195</v>
      </c>
      <c r="L120" s="12">
        <v>6.9</v>
      </c>
      <c r="M120" s="5">
        <f t="shared" ca="1" si="1"/>
        <v>9148.0648760776676</v>
      </c>
      <c r="N120" s="5">
        <f t="shared" ca="1" si="2"/>
        <v>0.22977669862371103</v>
      </c>
      <c r="O120" s="5">
        <v>7.1428571428571601</v>
      </c>
      <c r="P120" s="5">
        <f t="shared" ref="P120:P137" ca="1" si="20">N120+1*2.2</f>
        <v>2.4297766986237113</v>
      </c>
    </row>
    <row r="121" spans="1:16" x14ac:dyDescent="0.25">
      <c r="A121" s="10">
        <v>44371</v>
      </c>
      <c r="B121">
        <v>280</v>
      </c>
      <c r="C121">
        <v>274</v>
      </c>
      <c r="D121" s="5">
        <v>3.4328571428571402</v>
      </c>
      <c r="E121" s="5">
        <v>38</v>
      </c>
      <c r="F121" s="5">
        <v>5.55</v>
      </c>
      <c r="G121">
        <v>207</v>
      </c>
      <c r="H121" s="5">
        <f t="shared" ref="H121" si="21">B121/95</f>
        <v>2.9473684210526314</v>
      </c>
      <c r="I121" s="5">
        <f>C121/95.5</f>
        <v>2.8691099476439792</v>
      </c>
      <c r="J121" s="5">
        <f t="shared" ref="J121" si="22">D121/98</f>
        <v>3.502915451895041E-2</v>
      </c>
      <c r="K121" s="5">
        <f>D121*2.45</f>
        <v>8.4104999999999936</v>
      </c>
      <c r="L121" s="12">
        <v>6.8</v>
      </c>
      <c r="M121" s="5">
        <f t="shared" ca="1" si="1"/>
        <v>8479.0121724277506</v>
      </c>
      <c r="N121" s="5">
        <f t="shared" ca="1" si="2"/>
        <v>0.24717881136470199</v>
      </c>
      <c r="O121" s="5">
        <v>7.2214285714285902</v>
      </c>
      <c r="P121" s="5">
        <f t="shared" ref="P121:P137" ca="1" si="23">N121+1*2.25</f>
        <v>2.497178811364702</v>
      </c>
    </row>
    <row r="122" spans="1:16" x14ac:dyDescent="0.25">
      <c r="A122" s="10">
        <v>44372</v>
      </c>
      <c r="B122">
        <v>172</v>
      </c>
      <c r="C122">
        <v>266</v>
      </c>
      <c r="D122" s="5">
        <v>3.4171428571428502</v>
      </c>
      <c r="E122" s="5">
        <v>39</v>
      </c>
      <c r="F122" s="5">
        <v>5.4</v>
      </c>
      <c r="G122">
        <v>213</v>
      </c>
      <c r="H122" s="5">
        <f t="shared" ref="H122" si="24">B122/96</f>
        <v>1.7916666666666667</v>
      </c>
      <c r="I122" s="5">
        <f>C122/97.5</f>
        <v>2.7282051282051283</v>
      </c>
      <c r="J122" s="5">
        <f t="shared" ref="J122" si="25">D122/102</f>
        <v>3.3501400560224021E-2</v>
      </c>
      <c r="K122" s="5">
        <f>D122*2.42</f>
        <v>8.2694857142856968</v>
      </c>
      <c r="L122" s="12">
        <v>6.8</v>
      </c>
      <c r="M122" s="5">
        <f t="shared" ca="1" si="1"/>
        <v>8393.0326288302658</v>
      </c>
      <c r="N122" s="5">
        <f t="shared" ca="1" si="2"/>
        <v>0.29178900245707678</v>
      </c>
      <c r="O122" s="5">
        <v>7.3000000000000203</v>
      </c>
      <c r="P122" s="5">
        <f t="shared" ref="P122:P137" ca="1" si="26">N122+1*2.32</f>
        <v>2.6117890024570767</v>
      </c>
    </row>
    <row r="123" spans="1:16" x14ac:dyDescent="0.25">
      <c r="A123" s="10">
        <v>44373</v>
      </c>
      <c r="B123">
        <v>122</v>
      </c>
      <c r="C123">
        <v>254</v>
      </c>
      <c r="D123" s="5">
        <v>3.4014285714285699</v>
      </c>
      <c r="E123" s="5">
        <v>40</v>
      </c>
      <c r="F123" s="5">
        <v>5.23</v>
      </c>
      <c r="G123">
        <v>219</v>
      </c>
      <c r="H123" s="5">
        <f t="shared" ref="H123" si="27">B123/97</f>
        <v>1.2577319587628866</v>
      </c>
      <c r="I123" s="5">
        <f>C123/99.5</f>
        <v>2.5527638190954773</v>
      </c>
      <c r="J123" s="5">
        <f t="shared" ref="J123" si="28">D123/105</f>
        <v>3.2394557823129236E-2</v>
      </c>
      <c r="K123" s="5">
        <f>D123*2.48</f>
        <v>8.4355428571428526</v>
      </c>
      <c r="L123" s="12">
        <v>6.9</v>
      </c>
      <c r="M123" s="5">
        <f t="shared" ca="1" si="1"/>
        <v>11155.939292696261</v>
      </c>
      <c r="N123" s="5">
        <f t="shared" ca="1" si="2"/>
        <v>0.43481078626657071</v>
      </c>
      <c r="O123" s="5">
        <v>7.3785714285714503</v>
      </c>
      <c r="P123" s="5">
        <f t="shared" ref="P123:P137" ca="1" si="29">N123+1*2.88</f>
        <v>3.3148107862665706</v>
      </c>
    </row>
    <row r="124" spans="1:16" x14ac:dyDescent="0.25">
      <c r="A124" s="10">
        <v>44374</v>
      </c>
      <c r="B124">
        <v>123</v>
      </c>
      <c r="C124">
        <v>244</v>
      </c>
      <c r="D124" s="5">
        <v>3.3857142857142799</v>
      </c>
      <c r="E124" s="5">
        <v>41</v>
      </c>
      <c r="F124" s="5">
        <v>5.1100000000000003</v>
      </c>
      <c r="G124">
        <v>225</v>
      </c>
      <c r="H124" s="5">
        <f t="shared" ref="H124" si="30">B124/97.5</f>
        <v>1.2615384615384615</v>
      </c>
      <c r="I124" s="5">
        <f>C124/96.75</f>
        <v>2.5219638242894056</v>
      </c>
      <c r="J124" s="5">
        <f t="shared" ref="J124" si="31">D124/109</f>
        <v>3.1061598951507154E-2</v>
      </c>
      <c r="K124" s="5">
        <f>D124*2.55</f>
        <v>8.6335714285714129</v>
      </c>
      <c r="L124" s="12">
        <v>6.8</v>
      </c>
      <c r="M124" s="5">
        <f t="shared" ca="1" si="1"/>
        <v>11153.43129132962</v>
      </c>
      <c r="N124" s="5">
        <f t="shared" ca="1" si="2"/>
        <v>0.33142450357002939</v>
      </c>
      <c r="O124" s="5">
        <v>7.4571428571428804</v>
      </c>
      <c r="P124" s="5">
        <f t="shared" ref="P124:P137" ca="1" si="32">N124+1.5</f>
        <v>1.8314245035700294</v>
      </c>
    </row>
    <row r="125" spans="1:16" x14ac:dyDescent="0.25">
      <c r="A125" s="10">
        <v>44375</v>
      </c>
      <c r="B125">
        <v>145</v>
      </c>
      <c r="C125">
        <v>255</v>
      </c>
      <c r="D125" s="5">
        <v>3.37</v>
      </c>
      <c r="E125" s="5">
        <v>38.5</v>
      </c>
      <c r="F125" s="5">
        <v>5.55</v>
      </c>
      <c r="G125">
        <v>231</v>
      </c>
      <c r="H125" s="5">
        <f t="shared" ref="H125" si="33">B125/100</f>
        <v>1.45</v>
      </c>
      <c r="I125" s="5">
        <f>C126/100</f>
        <v>2.94</v>
      </c>
      <c r="J125" s="5">
        <f t="shared" ref="J125" si="34">D125/100</f>
        <v>3.3700000000000001E-2</v>
      </c>
      <c r="K125" s="5">
        <f>D125*2.3</f>
        <v>7.7509999999999994</v>
      </c>
      <c r="L125" s="12">
        <v>6.8</v>
      </c>
      <c r="M125" s="5">
        <f t="shared" ca="1" si="1"/>
        <v>7724.522390679198</v>
      </c>
      <c r="N125" s="5">
        <f t="shared" ca="1" si="2"/>
        <v>0.3189201069544958</v>
      </c>
      <c r="O125" s="5">
        <v>7.5357142857143096</v>
      </c>
      <c r="P125" s="5">
        <f t="shared" ref="P125:P137" ca="1" si="35">N125+1*2.2</f>
        <v>2.518920106954496</v>
      </c>
    </row>
    <row r="126" spans="1:16" x14ac:dyDescent="0.25">
      <c r="A126" s="10">
        <v>44376</v>
      </c>
      <c r="B126">
        <v>177</v>
      </c>
      <c r="C126">
        <v>294</v>
      </c>
      <c r="D126" s="5">
        <v>3.3542857142857101</v>
      </c>
      <c r="E126" s="5">
        <v>37</v>
      </c>
      <c r="F126" s="5">
        <v>5.78</v>
      </c>
      <c r="G126">
        <v>237</v>
      </c>
      <c r="H126" s="5">
        <f>B126/100</f>
        <v>1.77</v>
      </c>
      <c r="I126" s="5">
        <f>C126/99</f>
        <v>2.9696969696969697</v>
      </c>
      <c r="J126" s="5">
        <f t="shared" ref="J126" si="36">D126/99</f>
        <v>3.3881673881673839E-2</v>
      </c>
      <c r="K126" s="5">
        <f>D126*2.33</f>
        <v>7.815485714285705</v>
      </c>
      <c r="L126" s="12">
        <v>6.8</v>
      </c>
      <c r="M126" s="5">
        <f t="shared" ca="1" si="1"/>
        <v>7244.7048044923476</v>
      </c>
      <c r="N126" s="5">
        <f t="shared" ca="1" si="2"/>
        <v>0.3104420365038581</v>
      </c>
      <c r="O126" s="5">
        <v>7.6142857142857396</v>
      </c>
      <c r="P126" s="5">
        <f t="shared" ref="P126:P137" ca="1" si="37">N126+1*2.25</f>
        <v>2.5604420365038583</v>
      </c>
    </row>
    <row r="127" spans="1:16" x14ac:dyDescent="0.25">
      <c r="A127" s="10">
        <v>44377</v>
      </c>
      <c r="B127">
        <v>400</v>
      </c>
      <c r="C127">
        <v>284</v>
      </c>
      <c r="D127" s="5">
        <v>3.3385714285714201</v>
      </c>
      <c r="E127" s="5">
        <v>35</v>
      </c>
      <c r="F127" s="5">
        <v>6.12</v>
      </c>
      <c r="G127">
        <v>243</v>
      </c>
      <c r="H127" s="5">
        <f>B127/101</f>
        <v>3.9603960396039604</v>
      </c>
      <c r="I127" s="5">
        <f>C127/99.5</f>
        <v>2.8542713567839195</v>
      </c>
      <c r="J127" s="5">
        <f t="shared" ref="J127" si="38">D127/101</f>
        <v>3.3055162659122971E-2</v>
      </c>
      <c r="K127" s="5">
        <f>D127*2.5</f>
        <v>8.3464285714285502</v>
      </c>
      <c r="L127" s="12">
        <v>6.4</v>
      </c>
      <c r="M127" s="5">
        <f t="shared" ca="1" si="1"/>
        <v>6707.635169907111</v>
      </c>
      <c r="N127" s="5">
        <f t="shared" ca="1" si="2"/>
        <v>1.0701515482501367E-2</v>
      </c>
      <c r="O127" s="5">
        <v>7.6928571428571697</v>
      </c>
      <c r="P127" s="5">
        <f t="shared" ref="P127:P137" ca="1" si="39">N127+1*2.32</f>
        <v>2.330701515482501</v>
      </c>
    </row>
    <row r="128" spans="1:16" x14ac:dyDescent="0.25">
      <c r="A128" s="10">
        <v>44378</v>
      </c>
      <c r="B128">
        <v>346</v>
      </c>
      <c r="C128">
        <v>299</v>
      </c>
      <c r="D128" s="5">
        <v>3.3228571428571398</v>
      </c>
      <c r="E128" s="5">
        <v>34.799999999999997</v>
      </c>
      <c r="F128" s="5">
        <v>6.34</v>
      </c>
      <c r="G128">
        <v>249</v>
      </c>
      <c r="H128" s="5">
        <f>B128/99</f>
        <v>3.4949494949494948</v>
      </c>
      <c r="I128" s="5">
        <f>C128/98</f>
        <v>3.0510204081632653</v>
      </c>
      <c r="J128" s="5">
        <f t="shared" si="16"/>
        <v>3.4977443609022524E-2</v>
      </c>
      <c r="K128" s="5">
        <f>D128*2.559</f>
        <v>8.5031914285714212</v>
      </c>
      <c r="L128" s="12">
        <v>7</v>
      </c>
      <c r="M128" s="5">
        <f t="shared" ca="1" si="1"/>
        <v>8504.4880143212467</v>
      </c>
      <c r="N128" s="5">
        <f t="shared" ca="1" si="2"/>
        <v>0.34756854334301368</v>
      </c>
      <c r="O128" s="5">
        <v>7.7714285714285998</v>
      </c>
      <c r="P128" s="5">
        <f t="shared" ref="P128:P137" ca="1" si="40">N128+1*2.88</f>
        <v>3.2275685433430135</v>
      </c>
    </row>
    <row r="129" spans="1:16" x14ac:dyDescent="0.25">
      <c r="A129" s="10">
        <v>44379</v>
      </c>
      <c r="B129">
        <v>375</v>
      </c>
      <c r="C129">
        <v>300</v>
      </c>
      <c r="D129" s="5">
        <v>3.3071428571428498</v>
      </c>
      <c r="E129" s="5">
        <v>34.5</v>
      </c>
      <c r="F129" s="5">
        <v>6.45</v>
      </c>
      <c r="G129">
        <v>255</v>
      </c>
      <c r="H129" s="5">
        <f>B129/100.5</f>
        <v>3.7313432835820897</v>
      </c>
      <c r="I129" s="5">
        <f>C129/98.8</f>
        <v>3.0364372469635628</v>
      </c>
      <c r="J129" s="5">
        <f t="shared" si="19"/>
        <v>3.409425625920464E-2</v>
      </c>
      <c r="K129" s="5">
        <f>D129*2.6</f>
        <v>8.5985714285714092</v>
      </c>
      <c r="L129" s="12">
        <v>6.5</v>
      </c>
      <c r="M129" s="5">
        <f t="shared" ca="1" si="1"/>
        <v>10390.603737189942</v>
      </c>
      <c r="N129" s="5">
        <f t="shared" ca="1" si="2"/>
        <v>0.31308637321017901</v>
      </c>
      <c r="O129" s="5">
        <v>7.8500000000000298</v>
      </c>
      <c r="P129" s="5">
        <f t="shared" ref="P129:P137" ca="1" si="41">N129+2*1.23</f>
        <v>2.7730863732101789</v>
      </c>
    </row>
    <row r="130" spans="1:16" x14ac:dyDescent="0.25">
      <c r="A130" s="10">
        <v>44380</v>
      </c>
      <c r="B130">
        <v>378</v>
      </c>
      <c r="C130">
        <v>311</v>
      </c>
      <c r="D130" s="5">
        <v>3.2914285714285696</v>
      </c>
      <c r="E130" s="5">
        <v>34</v>
      </c>
      <c r="F130" s="5">
        <v>6.49</v>
      </c>
      <c r="G130">
        <v>261</v>
      </c>
      <c r="H130" s="5">
        <f t="shared" ref="H130" si="42">B130/101</f>
        <v>3.7425742574257428</v>
      </c>
      <c r="I130" s="5">
        <f>C130/97.5</f>
        <v>3.18974358974359</v>
      </c>
      <c r="J130" s="5">
        <f t="shared" ref="J130" si="43">D130/98</f>
        <v>3.3586005830903772E-2</v>
      </c>
      <c r="K130" s="5">
        <f>D130*2.45</f>
        <v>8.0639999999999965</v>
      </c>
      <c r="L130" s="12">
        <v>6.8</v>
      </c>
      <c r="M130" s="5">
        <f t="shared" ca="1" si="1"/>
        <v>11335.283046079758</v>
      </c>
      <c r="N130" s="5">
        <f t="shared" ca="1" si="2"/>
        <v>0.32119888219642251</v>
      </c>
      <c r="O130" s="5">
        <v>7.9285714285714599</v>
      </c>
      <c r="P130" s="5">
        <f t="shared" ref="P130:P137" ca="1" si="44">N130+1*2</f>
        <v>2.3211988821964225</v>
      </c>
    </row>
    <row r="131" spans="1:16" x14ac:dyDescent="0.25">
      <c r="A131" s="10">
        <v>44381</v>
      </c>
      <c r="B131">
        <v>304</v>
      </c>
      <c r="C131">
        <v>303</v>
      </c>
      <c r="D131" s="5">
        <v>3.2757142857142805</v>
      </c>
      <c r="E131" s="5">
        <v>33</v>
      </c>
      <c r="F131" s="5">
        <v>6.66</v>
      </c>
      <c r="G131">
        <v>267</v>
      </c>
      <c r="H131" s="5">
        <f t="shared" ref="H131" si="45">B131/99</f>
        <v>3.0707070707070705</v>
      </c>
      <c r="I131" s="5">
        <f>C131/89.9</f>
        <v>3.3704115684093434</v>
      </c>
      <c r="J131" s="5">
        <f t="shared" ref="J131" si="46">D131/102</f>
        <v>3.2114845938375297E-2</v>
      </c>
      <c r="K131" s="5">
        <f>D131*2.42</f>
        <v>7.9272285714285582</v>
      </c>
      <c r="L131" s="12">
        <v>6.7</v>
      </c>
      <c r="M131" s="5">
        <f t="shared" ca="1" si="1"/>
        <v>9148.9759761343048</v>
      </c>
      <c r="N131" s="5">
        <f t="shared" ca="1" si="2"/>
        <v>0.22336712644388512</v>
      </c>
      <c r="O131" s="5">
        <v>8.00714285714289</v>
      </c>
      <c r="P131" s="5">
        <f t="shared" ref="P131:P137" ca="1" si="47">N131+1*2.1</f>
        <v>2.3233671264438853</v>
      </c>
    </row>
    <row r="132" spans="1:16" x14ac:dyDescent="0.25">
      <c r="A132" s="10">
        <v>44382</v>
      </c>
      <c r="B132">
        <v>389</v>
      </c>
      <c r="C132">
        <v>323</v>
      </c>
      <c r="D132" s="5">
        <v>3.25999999999999</v>
      </c>
      <c r="E132" s="5">
        <v>32.9</v>
      </c>
      <c r="F132" s="5">
        <v>6.67</v>
      </c>
      <c r="G132">
        <v>273</v>
      </c>
      <c r="H132" s="5">
        <f t="shared" ref="H132" si="48">B132/100.5</f>
        <v>3.8706467661691542</v>
      </c>
      <c r="I132" s="5">
        <f>C132/96</f>
        <v>3.3645833333333335</v>
      </c>
      <c r="J132" s="5">
        <f t="shared" ref="J132" si="49">D132/105</f>
        <v>3.1047619047618952E-2</v>
      </c>
      <c r="K132" s="5">
        <f>D132*2.48</f>
        <v>8.0847999999999747</v>
      </c>
      <c r="L132" s="12">
        <v>6.7</v>
      </c>
      <c r="M132" s="5">
        <f t="shared" ca="1" si="1"/>
        <v>8436.1032132784603</v>
      </c>
      <c r="N132" s="5">
        <f t="shared" ca="1" si="2"/>
        <v>4.4440753838740465E-2</v>
      </c>
      <c r="O132" s="5">
        <v>6.45</v>
      </c>
      <c r="P132" s="5">
        <f t="shared" ref="P132:P137" ca="1" si="50">N132+1*2.3</f>
        <v>2.3444407538387404</v>
      </c>
    </row>
    <row r="133" spans="1:16" x14ac:dyDescent="0.25">
      <c r="A133" s="10">
        <v>44383</v>
      </c>
      <c r="B133">
        <v>394</v>
      </c>
      <c r="C133">
        <v>238</v>
      </c>
      <c r="D133" s="5">
        <v>3.2442857142857102</v>
      </c>
      <c r="E133" s="5">
        <v>32.75</v>
      </c>
      <c r="F133" s="5">
        <v>6.8</v>
      </c>
      <c r="G133">
        <v>279</v>
      </c>
      <c r="H133" s="5">
        <f t="shared" ref="H133" si="51">B133/98</f>
        <v>4.0204081632653059</v>
      </c>
      <c r="I133" s="5">
        <f>C133/95.5</f>
        <v>2.4921465968586389</v>
      </c>
      <c r="J133" s="5">
        <f t="shared" ref="J133" si="52">D133/109</f>
        <v>2.9764089121887251E-2</v>
      </c>
      <c r="K133" s="5">
        <f>D133*2.559</f>
        <v>8.3021271428571328</v>
      </c>
      <c r="L133" s="12">
        <v>6.5</v>
      </c>
      <c r="M133" s="5">
        <f ca="1">(RAND()*6000)+6000</f>
        <v>10239.477222413054</v>
      </c>
      <c r="N133" s="5">
        <f t="shared" ca="1" si="2"/>
        <v>0.43291048553740041</v>
      </c>
      <c r="O133" s="5">
        <v>7.7</v>
      </c>
      <c r="P133" s="5">
        <f t="shared" ref="P133:P137" ca="1" si="53">N133+1.5</f>
        <v>1.9329104855374004</v>
      </c>
    </row>
    <row r="134" spans="1:16" x14ac:dyDescent="0.25">
      <c r="A134" s="10">
        <v>44384</v>
      </c>
      <c r="B134">
        <v>395</v>
      </c>
      <c r="C134">
        <v>348</v>
      </c>
      <c r="D134" s="5">
        <v>3.2285714285714198</v>
      </c>
      <c r="E134" s="5">
        <v>32.9</v>
      </c>
      <c r="F134" s="5">
        <v>6.77</v>
      </c>
      <c r="G134">
        <v>285</v>
      </c>
      <c r="H134" s="5">
        <f t="shared" ref="H134" si="54">B134/96</f>
        <v>4.114583333333333</v>
      </c>
      <c r="I134" s="5">
        <f>C134/97.5</f>
        <v>3.5692307692307694</v>
      </c>
      <c r="J134" s="5">
        <f t="shared" ref="J134" si="55">D134/100</f>
        <v>3.2285714285714195E-2</v>
      </c>
      <c r="K134" s="5">
        <f>D134*2.6</f>
        <v>8.3942857142856919</v>
      </c>
      <c r="L134" s="12">
        <v>6.6</v>
      </c>
      <c r="M134" s="5">
        <f t="shared" ca="1" si="1"/>
        <v>7807.2574113155861</v>
      </c>
      <c r="N134" s="5">
        <f t="shared" ca="1" si="2"/>
        <v>0.18463554331602022</v>
      </c>
      <c r="O134" s="5">
        <v>8.9499999999999993</v>
      </c>
      <c r="P134" s="5">
        <f t="shared" ref="P134:P137" ca="1" si="56">N134+1*2.2</f>
        <v>2.3846355433160205</v>
      </c>
    </row>
    <row r="135" spans="1:16" x14ac:dyDescent="0.25">
      <c r="A135" s="10">
        <v>44385</v>
      </c>
      <c r="B135">
        <v>399</v>
      </c>
      <c r="C135">
        <v>296</v>
      </c>
      <c r="D135" s="5">
        <v>3.21285714285714</v>
      </c>
      <c r="E135" s="5">
        <v>31</v>
      </c>
      <c r="F135" s="5">
        <v>6.9</v>
      </c>
      <c r="G135">
        <v>291</v>
      </c>
      <c r="H135" s="5">
        <f t="shared" ref="H135" si="57">B135/89.9</f>
        <v>4.4382647385984422</v>
      </c>
      <c r="I135" s="5">
        <f>C136/100</f>
        <v>3.02</v>
      </c>
      <c r="J135" s="5">
        <f t="shared" ref="J135" si="58">D135/99</f>
        <v>3.2453102453102421E-2</v>
      </c>
      <c r="K135" s="5">
        <f>D135*2.45</f>
        <v>7.8714999999999931</v>
      </c>
      <c r="L135" s="12">
        <v>6.6</v>
      </c>
      <c r="M135" s="5">
        <f t="shared" ca="1" si="1"/>
        <v>6585.1272121161628</v>
      </c>
      <c r="N135" s="5">
        <f t="shared" ca="1" si="2"/>
        <v>4.6279692277035323E-2</v>
      </c>
      <c r="O135" s="5">
        <v>10.199999999999999</v>
      </c>
      <c r="P135" s="5">
        <f t="shared" ref="P135:P137" ca="1" si="59">N135+1*2.25</f>
        <v>2.2962796922770354</v>
      </c>
    </row>
    <row r="136" spans="1:16" x14ac:dyDescent="0.25">
      <c r="A136" s="10">
        <v>44386</v>
      </c>
      <c r="B136">
        <v>409</v>
      </c>
      <c r="C136">
        <v>302</v>
      </c>
      <c r="D136" s="5">
        <v>3.19714285714285</v>
      </c>
      <c r="E136" s="5">
        <v>31</v>
      </c>
      <c r="F136" s="5">
        <v>6.9</v>
      </c>
      <c r="G136">
        <v>300</v>
      </c>
      <c r="H136" s="5">
        <f t="shared" ref="H136" si="60">B136/89</f>
        <v>4.595505617977528</v>
      </c>
      <c r="I136" s="5">
        <f>C136/99</f>
        <v>3.0505050505050506</v>
      </c>
      <c r="J136" s="5">
        <f t="shared" ref="J136" si="61">D136/101</f>
        <v>3.1654879773691587E-2</v>
      </c>
      <c r="K136" s="5">
        <f>D136*2.42</f>
        <v>7.7370857142856968</v>
      </c>
      <c r="L136" s="12">
        <v>6.7</v>
      </c>
      <c r="M136" s="5">
        <f t="shared" ca="1" si="1"/>
        <v>6055.2748427652123</v>
      </c>
      <c r="N136" s="5">
        <f t="shared" ca="1" si="2"/>
        <v>7.2570286419278984E-3</v>
      </c>
      <c r="O136" s="5">
        <v>11.45</v>
      </c>
      <c r="P136" s="5">
        <f t="shared" ref="P136:P137" ca="1" si="62">N136+1*2.32</f>
        <v>2.3272570286419278</v>
      </c>
    </row>
    <row r="137" spans="1:16" x14ac:dyDescent="0.25">
      <c r="A137" s="10">
        <v>44387</v>
      </c>
      <c r="B137">
        <v>439</v>
      </c>
      <c r="C137">
        <v>350</v>
      </c>
      <c r="D137" s="5">
        <v>3.1814285714285697</v>
      </c>
      <c r="E137" s="5">
        <v>28</v>
      </c>
      <c r="F137" s="5">
        <v>7.1</v>
      </c>
      <c r="G137">
        <v>330</v>
      </c>
      <c r="H137" s="5">
        <f t="shared" ref="H137" si="63">B137/95</f>
        <v>4.6210526315789471</v>
      </c>
      <c r="I137" s="5">
        <f>C137/99.5</f>
        <v>3.5175879396984926</v>
      </c>
      <c r="J137" s="5">
        <f t="shared" ref="J137" si="64">D137/95</f>
        <v>3.3488721804511262E-2</v>
      </c>
      <c r="K137" s="5">
        <f>D137*2.48</f>
        <v>7.8899428571428531</v>
      </c>
      <c r="L137" s="12">
        <v>6.9</v>
      </c>
      <c r="M137" s="5">
        <f t="shared" ca="1" si="1"/>
        <v>7141.0886165975953</v>
      </c>
      <c r="N137" s="5">
        <f t="shared" ca="1" si="2"/>
        <v>0.38673364547383543</v>
      </c>
      <c r="O137" s="5">
        <v>12.7</v>
      </c>
      <c r="P137" s="5">
        <f t="shared" ref="P137" ca="1" si="65">N137+1*2.88</f>
        <v>3.2667336454738352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DHAMSANIA</dc:creator>
  <cp:lastModifiedBy>KAVAN DHAMSANIA</cp:lastModifiedBy>
  <dcterms:created xsi:type="dcterms:W3CDTF">2021-04-11T02:00:58Z</dcterms:created>
  <dcterms:modified xsi:type="dcterms:W3CDTF">2021-07-11T09:53:26Z</dcterms:modified>
</cp:coreProperties>
</file>