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lm\Documents\Spring Classes\Demand Analytics Pricing\HW5\"/>
    </mc:Choice>
  </mc:AlternateContent>
  <xr:revisionPtr revIDLastSave="0" documentId="13_ncr:1_{61DF06EB-FC57-4348-B36C-45C94C051E7B}" xr6:coauthVersionLast="47" xr6:coauthVersionMax="47" xr10:uidLastSave="{00000000-0000-0000-0000-000000000000}"/>
  <bookViews>
    <workbookView xWindow="-108" yWindow="-108" windowWidth="23256" windowHeight="12456" activeTab="2" xr2:uid="{F0D4D538-E2AC-4F0F-8E6D-86639F5DCE01}"/>
  </bookViews>
  <sheets>
    <sheet name="Problem1" sheetId="1" r:id="rId1"/>
    <sheet name="Problem2" sheetId="2" r:id="rId2"/>
    <sheet name="Problem3" sheetId="3" r:id="rId3"/>
  </sheets>
  <definedNames>
    <definedName name="solver_adj" localSheetId="0" hidden="1">Problem1!$E$23:$E$29</definedName>
    <definedName name="solver_adj" localSheetId="1" hidden="1">Problem2!$E$6:$E$12</definedName>
    <definedName name="solver_adj" localSheetId="2" hidden="1">Problem3!$F$31:$F$36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2" hidden="1">Problem3!$F$31</definedName>
    <definedName name="solver_lhs10" localSheetId="2" hidden="1">Problem3!$H$35</definedName>
    <definedName name="solver_lhs11" localSheetId="2" hidden="1">Problem3!$H$37</definedName>
    <definedName name="solver_lhs2" localSheetId="2" hidden="1">Problem3!$F$32</definedName>
    <definedName name="solver_lhs3" localSheetId="2" hidden="1">Problem3!$F$33</definedName>
    <definedName name="solver_lhs4" localSheetId="2" hidden="1">Problem3!$F$34</definedName>
    <definedName name="solver_lhs5" localSheetId="2" hidden="1">Problem3!$F$36</definedName>
    <definedName name="solver_lhs6" localSheetId="2" hidden="1">Problem3!$H$31</definedName>
    <definedName name="solver_lhs7" localSheetId="2" hidden="1">Problem3!$H$32</definedName>
    <definedName name="solver_lhs8" localSheetId="2" hidden="1">Problem3!$H$33</definedName>
    <definedName name="solver_lhs9" localSheetId="2" hidden="1">Problem3!$H$34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0</definedName>
    <definedName name="solver_num" localSheetId="1" hidden="1">0</definedName>
    <definedName name="solver_num" localSheetId="2" hidden="1">11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Problem1!$G$31</definedName>
    <definedName name="solver_opt" localSheetId="1" hidden="1">Problem2!$I$17</definedName>
    <definedName name="solver_opt" localSheetId="2" hidden="1">Problem3!$H$39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2" hidden="1">3</definedName>
    <definedName name="solver_rel10" localSheetId="2" hidden="1">3</definedName>
    <definedName name="solver_rel11" localSheetId="2" hidden="1">1</definedName>
    <definedName name="solver_rel2" localSheetId="2" hidden="1">3</definedName>
    <definedName name="solver_rel3" localSheetId="2" hidden="1">3</definedName>
    <definedName name="solver_rel4" localSheetId="2" hidden="1">3</definedName>
    <definedName name="solver_rel5" localSheetId="2" hidden="1">3</definedName>
    <definedName name="solver_rel6" localSheetId="2" hidden="1">3</definedName>
    <definedName name="solver_rel7" localSheetId="2" hidden="1">3</definedName>
    <definedName name="solver_rel8" localSheetId="2" hidden="1">3</definedName>
    <definedName name="solver_rel9" localSheetId="2" hidden="1">3</definedName>
    <definedName name="solver_rhs1" localSheetId="2" hidden="1">Problem3!$F$32</definedName>
    <definedName name="solver_rhs10" localSheetId="2" hidden="1">0</definedName>
    <definedName name="solver_rhs11" localSheetId="2" hidden="1">Problem3!$F$36</definedName>
    <definedName name="solver_rhs2" localSheetId="2" hidden="1">Problem3!$F$33</definedName>
    <definedName name="solver_rhs3" localSheetId="2" hidden="1">Problem3!$F$34</definedName>
    <definedName name="solver_rhs4" localSheetId="2" hidden="1">Problem3!$F$35</definedName>
    <definedName name="solver_rhs5" localSheetId="2" hidden="1">0</definedName>
    <definedName name="solver_rhs6" localSheetId="2" hidden="1">0</definedName>
    <definedName name="solver_rhs7" localSheetId="2" hidden="1">0</definedName>
    <definedName name="solver_rhs8" localSheetId="2" hidden="1">0</definedName>
    <definedName name="solver_rhs9" localSheetId="2" hidden="1">0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3" l="1"/>
  <c r="H32" i="3"/>
  <c r="H33" i="3"/>
  <c r="H34" i="3"/>
  <c r="H35" i="3"/>
  <c r="H31" i="3"/>
  <c r="H18" i="3"/>
  <c r="H19" i="3"/>
  <c r="H20" i="3"/>
  <c r="H21" i="3"/>
  <c r="H17" i="3"/>
  <c r="H6" i="3"/>
  <c r="H7" i="3"/>
  <c r="H5" i="3"/>
  <c r="F7" i="2"/>
  <c r="F8" i="2"/>
  <c r="F9" i="2"/>
  <c r="F10" i="2"/>
  <c r="F11" i="2"/>
  <c r="F12" i="2"/>
  <c r="F6" i="2"/>
  <c r="H7" i="2"/>
  <c r="H6" i="2"/>
  <c r="H11" i="2"/>
  <c r="G12" i="2" s="1"/>
  <c r="H10" i="2"/>
  <c r="H9" i="2"/>
  <c r="H8" i="2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23" i="1"/>
  <c r="G23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7" i="1"/>
  <c r="G7" i="1" s="1"/>
  <c r="G7" i="2" l="1"/>
  <c r="G10" i="2"/>
  <c r="G8" i="2"/>
  <c r="G9" i="2"/>
  <c r="G11" i="2"/>
  <c r="G6" i="2"/>
  <c r="I6" i="2" s="1"/>
  <c r="K7" i="2" s="1"/>
  <c r="H37" i="3"/>
  <c r="K37" i="3" s="1"/>
  <c r="H39" i="3" s="1"/>
  <c r="H23" i="3"/>
  <c r="K23" i="3" s="1"/>
  <c r="H25" i="3" s="1"/>
  <c r="H9" i="3"/>
  <c r="K9" i="3" s="1"/>
  <c r="H11" i="3" s="1"/>
  <c r="G31" i="1"/>
  <c r="G16" i="1"/>
  <c r="I7" i="2" l="1"/>
  <c r="K8" i="2" s="1"/>
  <c r="I8" i="2" s="1"/>
  <c r="K9" i="2" s="1"/>
  <c r="I9" i="2" l="1"/>
  <c r="K10" i="2" l="1"/>
  <c r="I10" i="2" s="1"/>
  <c r="K11" i="2" l="1"/>
  <c r="I11" i="2" s="1"/>
  <c r="K12" i="2" l="1"/>
  <c r="I12" i="2" s="1"/>
  <c r="I17" i="2" s="1"/>
  <c r="I15" i="2" l="1"/>
</calcChain>
</file>

<file path=xl/sharedStrings.xml><?xml version="1.0" encoding="utf-8"?>
<sst xmlns="http://schemas.openxmlformats.org/spreadsheetml/2006/main" count="90" uniqueCount="39">
  <si>
    <t>Demand Analytics and Pricing - Assignment 5</t>
  </si>
  <si>
    <t>Problem 1</t>
  </si>
  <si>
    <t>a) Single Price</t>
  </si>
  <si>
    <t>Day of consideration</t>
  </si>
  <si>
    <t>D_i</t>
  </si>
  <si>
    <t>m_i</t>
  </si>
  <si>
    <t>Apr 1</t>
  </si>
  <si>
    <t>Apr 2</t>
  </si>
  <si>
    <t>Apr 3</t>
  </si>
  <si>
    <t>Apr 4</t>
  </si>
  <si>
    <t>Apr 5</t>
  </si>
  <si>
    <t>Apr 6</t>
  </si>
  <si>
    <t>Apr 7</t>
  </si>
  <si>
    <t>Price (p)</t>
  </si>
  <si>
    <t>Demand under Price</t>
  </si>
  <si>
    <t>Sales</t>
  </si>
  <si>
    <t>Capacity</t>
  </si>
  <si>
    <t>Total Revenue =</t>
  </si>
  <si>
    <t>b) Variable prices</t>
  </si>
  <si>
    <t>Price</t>
  </si>
  <si>
    <t xml:space="preserve">Total Revenue = </t>
  </si>
  <si>
    <t>Problem 2</t>
  </si>
  <si>
    <t>n</t>
  </si>
  <si>
    <t>Shifted Demand</t>
  </si>
  <si>
    <t>Total Sales</t>
  </si>
  <si>
    <t>Total Revenue</t>
  </si>
  <si>
    <t>Adjusted Demand</t>
  </si>
  <si>
    <t>Demand</t>
  </si>
  <si>
    <t>Problem 3</t>
  </si>
  <si>
    <t>Month</t>
  </si>
  <si>
    <t>Total Inventory</t>
  </si>
  <si>
    <t>Leftover</t>
  </si>
  <si>
    <t>Salvage ($)</t>
  </si>
  <si>
    <t>a)</t>
  </si>
  <si>
    <t>b)</t>
  </si>
  <si>
    <t>d)</t>
  </si>
  <si>
    <t>Total Costs</t>
  </si>
  <si>
    <t>Total Profit</t>
  </si>
  <si>
    <t>Capacity (each 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</si>
</sst>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1" fillId="2" borderId="0" xfId="0" applyFont="1" applyFill="1"/>
    <xf numFmtId="0" fontId="1" fillId="3" borderId="0" xfId="0" applyFont="1" applyFill="1"/>
    <xf numFmtId="0" fontId="0" fillId="0" borderId="1" xfId="0" applyBorder="1"/>
    <xf numFmtId="49" fontId="0" fillId="0" borderId="1" xfId="0" applyNumberFormat="1" applyBorder="1" applyAlignment="1">
      <alignment horizontal="right"/>
    </xf>
    <xf numFmtId="1" fontId="0" fillId="0" borderId="1" xfId="0" applyNumberFormat="1" applyBorder="1"/>
    <xf numFmtId="0" fontId="0" fillId="4" borderId="1" xfId="0" applyFill="1" applyBorder="1"/>
    <xf numFmtId="0" fontId="1" fillId="2" borderId="1" xfId="0" applyFont="1" applyFill="1" applyBorder="1"/>
    <xf numFmtId="1" fontId="0" fillId="0" borderId="0" xfId="0" applyNumberFormat="1"/>
    <xf numFmtId="0" fontId="1" fillId="0" borderId="1" xfId="0" applyFont="1" applyBorder="1"/>
    <xf numFmtId="1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8C35A-D0B0-4420-8330-254A170BA803}">
  <dimension ref="A1:I31"/>
  <sheetViews>
    <sheetView showGridLines="0" topLeftCell="A11" workbookViewId="0">
      <selection activeCell="E26" sqref="E26"/>
    </sheetView>
  </sheetViews>
  <sheetFormatPr defaultRowHeight="14.4" x14ac:dyDescent="0.3"/>
  <cols>
    <col min="2" max="2" width="19.6640625" customWidth="1"/>
    <col min="6" max="6" width="21.33203125" customWidth="1"/>
  </cols>
  <sheetData>
    <row r="1" spans="1:9" x14ac:dyDescent="0.3">
      <c r="A1" s="2" t="s">
        <v>0</v>
      </c>
    </row>
    <row r="3" spans="1:9" x14ac:dyDescent="0.3">
      <c r="A3" s="2" t="s">
        <v>1</v>
      </c>
    </row>
    <row r="4" spans="1:9" x14ac:dyDescent="0.3">
      <c r="A4" s="1" t="s">
        <v>2</v>
      </c>
    </row>
    <row r="5" spans="1:9" x14ac:dyDescent="0.3">
      <c r="F5" s="4" t="s">
        <v>13</v>
      </c>
      <c r="G5" s="4">
        <v>60.294117450113632</v>
      </c>
    </row>
    <row r="6" spans="1:9" x14ac:dyDescent="0.3">
      <c r="B6" s="9" t="s">
        <v>3</v>
      </c>
      <c r="C6" s="9" t="s">
        <v>4</v>
      </c>
      <c r="D6" s="9" t="s">
        <v>5</v>
      </c>
      <c r="E6" s="9"/>
      <c r="F6" s="9" t="s">
        <v>14</v>
      </c>
      <c r="G6" s="9" t="s">
        <v>15</v>
      </c>
      <c r="H6" s="9"/>
      <c r="I6" s="9" t="s">
        <v>16</v>
      </c>
    </row>
    <row r="7" spans="1:9" x14ac:dyDescent="0.3">
      <c r="B7" s="7" t="s">
        <v>6</v>
      </c>
      <c r="C7" s="6">
        <v>1100</v>
      </c>
      <c r="D7" s="6">
        <v>10</v>
      </c>
      <c r="E7" s="6"/>
      <c r="F7" s="6">
        <f>C7-D7*$G$5</f>
        <v>497.05882549886371</v>
      </c>
      <c r="G7" s="6">
        <f>MIN(F7,I7)</f>
        <v>350</v>
      </c>
      <c r="H7" s="6"/>
      <c r="I7" s="6">
        <v>350</v>
      </c>
    </row>
    <row r="8" spans="1:9" x14ac:dyDescent="0.3">
      <c r="B8" s="7" t="s">
        <v>7</v>
      </c>
      <c r="C8" s="6">
        <v>700</v>
      </c>
      <c r="D8" s="6">
        <v>8</v>
      </c>
      <c r="E8" s="6"/>
      <c r="F8" s="6">
        <f t="shared" ref="F8:F13" si="0">C8-D8*$G$5</f>
        <v>217.64706039909095</v>
      </c>
      <c r="G8" s="8">
        <f t="shared" ref="G8:G13" si="1">MIN(F8,I8)</f>
        <v>217.64706039909095</v>
      </c>
      <c r="H8" s="6"/>
      <c r="I8" s="6">
        <v>350</v>
      </c>
    </row>
    <row r="9" spans="1:9" x14ac:dyDescent="0.3">
      <c r="B9" s="7" t="s">
        <v>8</v>
      </c>
      <c r="C9" s="6">
        <v>650</v>
      </c>
      <c r="D9" s="6">
        <v>7</v>
      </c>
      <c r="E9" s="6"/>
      <c r="F9" s="6">
        <f t="shared" si="0"/>
        <v>227.94117784920456</v>
      </c>
      <c r="G9" s="8">
        <f t="shared" si="1"/>
        <v>227.94117784920456</v>
      </c>
      <c r="H9" s="6"/>
      <c r="I9" s="6">
        <v>350</v>
      </c>
    </row>
    <row r="10" spans="1:9" x14ac:dyDescent="0.3">
      <c r="B10" s="7" t="s">
        <v>9</v>
      </c>
      <c r="C10" s="6">
        <v>700</v>
      </c>
      <c r="D10" s="6">
        <v>8</v>
      </c>
      <c r="E10" s="6"/>
      <c r="F10" s="6">
        <f t="shared" si="0"/>
        <v>217.64706039909095</v>
      </c>
      <c r="G10" s="8">
        <f t="shared" si="1"/>
        <v>217.64706039909095</v>
      </c>
      <c r="H10" s="6"/>
      <c r="I10" s="6">
        <v>350</v>
      </c>
    </row>
    <row r="11" spans="1:9" x14ac:dyDescent="0.3">
      <c r="B11" s="7" t="s">
        <v>10</v>
      </c>
      <c r="C11" s="6">
        <v>1000</v>
      </c>
      <c r="D11" s="6">
        <v>11</v>
      </c>
      <c r="E11" s="6"/>
      <c r="F11" s="6">
        <f t="shared" si="0"/>
        <v>336.76470804875009</v>
      </c>
      <c r="G11" s="8">
        <f t="shared" si="1"/>
        <v>336.76470804875009</v>
      </c>
      <c r="H11" s="6"/>
      <c r="I11" s="6">
        <v>350</v>
      </c>
    </row>
    <row r="12" spans="1:9" x14ac:dyDescent="0.3">
      <c r="B12" s="7" t="s">
        <v>11</v>
      </c>
      <c r="C12" s="6">
        <v>1300</v>
      </c>
      <c r="D12" s="6">
        <v>12</v>
      </c>
      <c r="E12" s="6"/>
      <c r="F12" s="6">
        <f t="shared" si="0"/>
        <v>576.47059059863636</v>
      </c>
      <c r="G12" s="6">
        <f t="shared" si="1"/>
        <v>350</v>
      </c>
      <c r="H12" s="6"/>
      <c r="I12" s="6">
        <v>350</v>
      </c>
    </row>
    <row r="13" spans="1:9" x14ac:dyDescent="0.3">
      <c r="B13" s="7" t="s">
        <v>12</v>
      </c>
      <c r="C13" s="6">
        <v>1600</v>
      </c>
      <c r="D13" s="6">
        <v>16.5</v>
      </c>
      <c r="E13" s="6"/>
      <c r="F13" s="6">
        <f t="shared" si="0"/>
        <v>605.14706207312508</v>
      </c>
      <c r="G13" s="6">
        <f t="shared" si="1"/>
        <v>350</v>
      </c>
      <c r="H13" s="6"/>
      <c r="I13" s="6">
        <v>350</v>
      </c>
    </row>
    <row r="14" spans="1:9" x14ac:dyDescent="0.3">
      <c r="B14" s="3"/>
    </row>
    <row r="15" spans="1:9" x14ac:dyDescent="0.3">
      <c r="B15" s="3"/>
    </row>
    <row r="16" spans="1:9" x14ac:dyDescent="0.3">
      <c r="F16" s="4" t="s">
        <v>17</v>
      </c>
      <c r="G16" s="4">
        <f>G5*(SUM(G7:G13))</f>
        <v>123602.94117647059</v>
      </c>
    </row>
    <row r="19" spans="1:9" x14ac:dyDescent="0.3">
      <c r="A19" s="1" t="s">
        <v>18</v>
      </c>
    </row>
    <row r="22" spans="1:9" x14ac:dyDescent="0.3">
      <c r="B22" s="9" t="s">
        <v>3</v>
      </c>
      <c r="C22" s="9" t="s">
        <v>4</v>
      </c>
      <c r="D22" s="9" t="s">
        <v>5</v>
      </c>
      <c r="E22" s="10" t="s">
        <v>19</v>
      </c>
      <c r="F22" s="9" t="s">
        <v>14</v>
      </c>
      <c r="G22" s="9" t="s">
        <v>15</v>
      </c>
      <c r="H22" s="9"/>
      <c r="I22" s="9" t="s">
        <v>16</v>
      </c>
    </row>
    <row r="23" spans="1:9" x14ac:dyDescent="0.3">
      <c r="B23" s="7" t="s">
        <v>6</v>
      </c>
      <c r="C23" s="6">
        <v>1100</v>
      </c>
      <c r="D23" s="6">
        <v>10</v>
      </c>
      <c r="E23" s="10">
        <v>75.000772651816149</v>
      </c>
      <c r="F23" s="6">
        <f>C23-D23*E23</f>
        <v>349.99227348183854</v>
      </c>
      <c r="G23" s="8">
        <f>MIN(F23,I23)</f>
        <v>349.99227348183854</v>
      </c>
      <c r="H23" s="6"/>
      <c r="I23" s="6">
        <v>350</v>
      </c>
    </row>
    <row r="24" spans="1:9" x14ac:dyDescent="0.3">
      <c r="B24" s="7" t="s">
        <v>7</v>
      </c>
      <c r="C24" s="6">
        <v>700</v>
      </c>
      <c r="D24" s="6">
        <v>8</v>
      </c>
      <c r="E24" s="10">
        <v>43.754968809640694</v>
      </c>
      <c r="F24" s="6">
        <f t="shared" ref="F24:F29" si="2">C24-D24*E24</f>
        <v>349.96024952287445</v>
      </c>
      <c r="G24" s="8">
        <f t="shared" ref="G24:G29" si="3">MIN(F24,I24)</f>
        <v>349.96024952287445</v>
      </c>
      <c r="H24" s="6"/>
      <c r="I24" s="6">
        <v>350</v>
      </c>
    </row>
    <row r="25" spans="1:9" x14ac:dyDescent="0.3">
      <c r="B25" s="7" t="s">
        <v>8</v>
      </c>
      <c r="C25" s="6">
        <v>650</v>
      </c>
      <c r="D25" s="6">
        <v>7</v>
      </c>
      <c r="E25" s="10">
        <v>46.104438872332054</v>
      </c>
      <c r="F25" s="6">
        <f t="shared" si="2"/>
        <v>327.2689278936756</v>
      </c>
      <c r="G25" s="8">
        <f t="shared" si="3"/>
        <v>327.2689278936756</v>
      </c>
      <c r="H25" s="6"/>
      <c r="I25" s="6">
        <v>350</v>
      </c>
    </row>
    <row r="26" spans="1:9" x14ac:dyDescent="0.3">
      <c r="B26" s="7" t="s">
        <v>9</v>
      </c>
      <c r="C26" s="6">
        <v>700</v>
      </c>
      <c r="D26" s="6">
        <v>8</v>
      </c>
      <c r="E26" s="10">
        <v>43.761624323174175</v>
      </c>
      <c r="F26" s="6">
        <f t="shared" si="2"/>
        <v>349.9070054146066</v>
      </c>
      <c r="G26" s="8">
        <f t="shared" si="3"/>
        <v>349.9070054146066</v>
      </c>
      <c r="H26" s="6"/>
      <c r="I26" s="6">
        <v>350</v>
      </c>
    </row>
    <row r="27" spans="1:9" x14ac:dyDescent="0.3">
      <c r="B27" s="7" t="s">
        <v>10</v>
      </c>
      <c r="C27" s="6">
        <v>1000</v>
      </c>
      <c r="D27" s="6">
        <v>11</v>
      </c>
      <c r="E27" s="10">
        <v>59.09061305568919</v>
      </c>
      <c r="F27" s="6">
        <f t="shared" si="2"/>
        <v>350.0032563874189</v>
      </c>
      <c r="G27" s="6">
        <f t="shared" si="3"/>
        <v>350</v>
      </c>
      <c r="H27" s="6"/>
      <c r="I27" s="6">
        <v>350</v>
      </c>
    </row>
    <row r="28" spans="1:9" x14ac:dyDescent="0.3">
      <c r="B28" s="7" t="s">
        <v>11</v>
      </c>
      <c r="C28" s="6">
        <v>1300</v>
      </c>
      <c r="D28" s="6">
        <v>12</v>
      </c>
      <c r="E28" s="10">
        <v>79.166350940113304</v>
      </c>
      <c r="F28" s="6">
        <f t="shared" si="2"/>
        <v>350.00378871864041</v>
      </c>
      <c r="G28" s="6">
        <f t="shared" si="3"/>
        <v>350</v>
      </c>
      <c r="H28" s="6"/>
      <c r="I28" s="6">
        <v>350</v>
      </c>
    </row>
    <row r="29" spans="1:9" x14ac:dyDescent="0.3">
      <c r="B29" s="7" t="s">
        <v>12</v>
      </c>
      <c r="C29" s="6">
        <v>1600</v>
      </c>
      <c r="D29" s="6">
        <v>16.5</v>
      </c>
      <c r="E29" s="10">
        <v>75.757479869869059</v>
      </c>
      <c r="F29" s="6">
        <f t="shared" si="2"/>
        <v>350.00158214716043</v>
      </c>
      <c r="G29" s="6">
        <f t="shared" si="3"/>
        <v>350</v>
      </c>
      <c r="H29" s="6"/>
      <c r="I29" s="6">
        <v>350</v>
      </c>
    </row>
    <row r="31" spans="1:9" x14ac:dyDescent="0.3">
      <c r="F31" s="4" t="s">
        <v>20</v>
      </c>
      <c r="G31" s="4">
        <f>SUMPRODUCT(E23:E29,G23:G29)</f>
        <v>146868.29528866464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8BB1B-E4CC-4EF9-BD8E-D451D2971961}">
  <dimension ref="A2:K17"/>
  <sheetViews>
    <sheetView showGridLines="0" workbookViewId="0">
      <selection activeCell="I22" sqref="I22"/>
    </sheetView>
  </sheetViews>
  <sheetFormatPr defaultRowHeight="14.4" x14ac:dyDescent="0.3"/>
  <cols>
    <col min="2" max="2" width="18.109375" customWidth="1"/>
    <col min="7" max="7" width="13.88671875" customWidth="1"/>
    <col min="8" max="8" width="15" customWidth="1"/>
    <col min="10" max="10" width="18.44140625" customWidth="1"/>
  </cols>
  <sheetData>
    <row r="2" spans="1:11" x14ac:dyDescent="0.3">
      <c r="A2" s="2" t="s">
        <v>21</v>
      </c>
      <c r="E2" t="s">
        <v>22</v>
      </c>
      <c r="F2">
        <v>1</v>
      </c>
      <c r="J2" t="s">
        <v>38</v>
      </c>
      <c r="K2">
        <v>350</v>
      </c>
    </row>
    <row r="5" spans="1:11" x14ac:dyDescent="0.3">
      <c r="B5" s="9" t="s">
        <v>3</v>
      </c>
      <c r="C5" s="9" t="s">
        <v>4</v>
      </c>
      <c r="D5" s="9" t="s">
        <v>5</v>
      </c>
      <c r="E5" s="10" t="s">
        <v>19</v>
      </c>
      <c r="F5" s="9" t="s">
        <v>27</v>
      </c>
      <c r="G5" s="9" t="s">
        <v>26</v>
      </c>
      <c r="H5" s="9" t="s">
        <v>23</v>
      </c>
      <c r="I5" s="9" t="s">
        <v>15</v>
      </c>
      <c r="J5" s="9"/>
      <c r="K5" s="9" t="s">
        <v>16</v>
      </c>
    </row>
    <row r="6" spans="1:11" x14ac:dyDescent="0.3">
      <c r="B6" s="7" t="s">
        <v>6</v>
      </c>
      <c r="C6" s="6">
        <v>1100</v>
      </c>
      <c r="D6" s="6">
        <v>10</v>
      </c>
      <c r="E6" s="10">
        <v>83.804818267657936</v>
      </c>
      <c r="F6" s="6">
        <f>C6-D6*E6</f>
        <v>261.95181732342064</v>
      </c>
      <c r="G6" s="6">
        <f>C6-D6*E6+MIN(0,H6)</f>
        <v>252.8924489933346</v>
      </c>
      <c r="H6" s="6">
        <f>F2*(E7-E6)</f>
        <v>-9.0593683300860448</v>
      </c>
      <c r="I6" s="8">
        <f>MIN(G6,K6)</f>
        <v>252.8924489933346</v>
      </c>
      <c r="J6" s="6"/>
      <c r="K6" s="6">
        <v>350</v>
      </c>
    </row>
    <row r="7" spans="1:11" x14ac:dyDescent="0.3">
      <c r="B7" s="7" t="s">
        <v>7</v>
      </c>
      <c r="C7" s="6">
        <v>700</v>
      </c>
      <c r="D7" s="6">
        <v>8</v>
      </c>
      <c r="E7" s="10">
        <v>74.745449937571891</v>
      </c>
      <c r="F7" s="6">
        <f t="shared" ref="F7:F12" si="0">C7-D7*E7</f>
        <v>102.03640049942487</v>
      </c>
      <c r="G7" s="6">
        <f>(C7-D7*E7)-MIN(H6,0)+MIN(0,H7)</f>
        <v>97.108218225770798</v>
      </c>
      <c r="H7" s="6">
        <f>F2*(E8-E7)</f>
        <v>-13.987550603740111</v>
      </c>
      <c r="I7" s="8">
        <f t="shared" ref="I7:I12" si="1">MIN(G7,K7)</f>
        <v>97.107551006665403</v>
      </c>
      <c r="J7" s="6"/>
      <c r="K7" s="8">
        <f>$K$2-I6</f>
        <v>97.107551006665403</v>
      </c>
    </row>
    <row r="8" spans="1:11" x14ac:dyDescent="0.3">
      <c r="B8" s="7" t="s">
        <v>8</v>
      </c>
      <c r="C8" s="6">
        <v>650</v>
      </c>
      <c r="D8" s="6">
        <v>7</v>
      </c>
      <c r="E8" s="10">
        <v>60.75789933383178</v>
      </c>
      <c r="F8" s="6">
        <f t="shared" si="0"/>
        <v>224.69470466317756</v>
      </c>
      <c r="G8" s="6">
        <f t="shared" ref="G8:G11" si="2">(C8-D8*E8)-MIN(H7,0)+MIN(0,H8)</f>
        <v>238.68225526691768</v>
      </c>
      <c r="H8" s="6">
        <f>F2*(E9-E8)</f>
        <v>12.377626989309668</v>
      </c>
      <c r="I8" s="8">
        <f t="shared" si="1"/>
        <v>238.68225526691768</v>
      </c>
      <c r="J8" s="6"/>
      <c r="K8" s="8">
        <f t="shared" ref="K8:K12" si="3">$K$2-I7</f>
        <v>252.8924489933346</v>
      </c>
    </row>
    <row r="9" spans="1:11" x14ac:dyDescent="0.3">
      <c r="B9" s="7" t="s">
        <v>9</v>
      </c>
      <c r="C9" s="6">
        <v>700</v>
      </c>
      <c r="D9" s="6">
        <v>8</v>
      </c>
      <c r="E9" s="10">
        <v>73.135526323141448</v>
      </c>
      <c r="F9" s="6">
        <f t="shared" si="0"/>
        <v>114.91578941486841</v>
      </c>
      <c r="G9" s="6">
        <f t="shared" si="2"/>
        <v>111.31818603450608</v>
      </c>
      <c r="H9" s="6">
        <f>F2*(E10-E9)</f>
        <v>-3.5976033803623295</v>
      </c>
      <c r="I9" s="8">
        <f t="shared" si="1"/>
        <v>111.31774473308232</v>
      </c>
      <c r="J9" s="6"/>
      <c r="K9" s="8">
        <f t="shared" si="3"/>
        <v>111.31774473308232</v>
      </c>
    </row>
    <row r="10" spans="1:11" x14ac:dyDescent="0.3">
      <c r="B10" s="7" t="s">
        <v>10</v>
      </c>
      <c r="C10" s="6">
        <v>1000</v>
      </c>
      <c r="D10" s="6">
        <v>11</v>
      </c>
      <c r="E10" s="10">
        <v>69.537922942779119</v>
      </c>
      <c r="F10" s="6">
        <f t="shared" si="0"/>
        <v>235.08284762942969</v>
      </c>
      <c r="G10" s="6">
        <f t="shared" si="2"/>
        <v>238.68045100979202</v>
      </c>
      <c r="H10" s="6">
        <f>F2*(E11-E10)</f>
        <v>28.312291711099633</v>
      </c>
      <c r="I10" s="8">
        <f t="shared" si="1"/>
        <v>238.68045100979202</v>
      </c>
      <c r="J10" s="6"/>
      <c r="K10" s="8">
        <f t="shared" si="3"/>
        <v>238.68225526691768</v>
      </c>
    </row>
    <row r="11" spans="1:11" x14ac:dyDescent="0.3">
      <c r="B11" s="7" t="s">
        <v>11</v>
      </c>
      <c r="C11" s="6">
        <v>1300</v>
      </c>
      <c r="D11" s="6">
        <v>12</v>
      </c>
      <c r="E11" s="10">
        <v>97.850214653878751</v>
      </c>
      <c r="F11" s="6">
        <f t="shared" si="0"/>
        <v>125.79742415345504</v>
      </c>
      <c r="G11" s="6">
        <f t="shared" si="2"/>
        <v>111.32833880314772</v>
      </c>
      <c r="H11" s="6">
        <f>F2*(E12-E11)</f>
        <v>-14.469085350307324</v>
      </c>
      <c r="I11" s="8">
        <f t="shared" si="1"/>
        <v>111.31954899020798</v>
      </c>
      <c r="J11" s="6"/>
      <c r="K11" s="8">
        <f t="shared" si="3"/>
        <v>111.31954899020798</v>
      </c>
    </row>
    <row r="12" spans="1:11" x14ac:dyDescent="0.3">
      <c r="B12" s="7" t="s">
        <v>12</v>
      </c>
      <c r="C12" s="6">
        <v>1600</v>
      </c>
      <c r="D12" s="6">
        <v>16.5</v>
      </c>
      <c r="E12" s="10">
        <v>83.381129303571427</v>
      </c>
      <c r="F12" s="6">
        <f t="shared" si="0"/>
        <v>224.21136649107143</v>
      </c>
      <c r="G12" s="6">
        <f>(C12-D12*E12)-MIN(H11,0)</f>
        <v>238.68045184137875</v>
      </c>
      <c r="H12" s="6">
        <v>0</v>
      </c>
      <c r="I12" s="8">
        <f t="shared" si="1"/>
        <v>238.68045100979202</v>
      </c>
      <c r="J12" s="6"/>
      <c r="K12" s="8">
        <f t="shared" si="3"/>
        <v>238.68045100979202</v>
      </c>
    </row>
    <row r="15" spans="1:11" x14ac:dyDescent="0.3">
      <c r="H15" s="1" t="s">
        <v>24</v>
      </c>
      <c r="I15" s="1">
        <f>SUM(I6:I12)</f>
        <v>1288.680451009792</v>
      </c>
    </row>
    <row r="17" spans="8:9" x14ac:dyDescent="0.3">
      <c r="H17" s="1" t="s">
        <v>25</v>
      </c>
      <c r="I17" s="5">
        <f>(E6*I6*2) + (I7*E7*2) + (I8*E8*2) + (E9*I9*2) + (E10*I10*2) + (E11*I11*2) + (E12*I12*2)</f>
        <v>196972.9954638608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1F3A4-3690-4C9A-9083-10E1FA4E09CA}">
  <dimension ref="A1:K39"/>
  <sheetViews>
    <sheetView showGridLines="0" tabSelected="1" topLeftCell="A18" workbookViewId="0">
      <selection activeCell="O32" sqref="O32"/>
    </sheetView>
  </sheetViews>
  <sheetFormatPr defaultRowHeight="14.4" x14ac:dyDescent="0.3"/>
  <cols>
    <col min="2" max="2" width="10.33203125" customWidth="1"/>
    <col min="5" max="5" width="15.77734375" customWidth="1"/>
    <col min="7" max="7" width="13.33203125" customWidth="1"/>
    <col min="11" max="11" width="14.77734375" customWidth="1"/>
  </cols>
  <sheetData>
    <row r="1" spans="1:11" x14ac:dyDescent="0.3">
      <c r="A1" s="2" t="s">
        <v>28</v>
      </c>
    </row>
    <row r="2" spans="1:11" x14ac:dyDescent="0.3">
      <c r="A2" s="1" t="s">
        <v>33</v>
      </c>
    </row>
    <row r="4" spans="1:11" x14ac:dyDescent="0.3">
      <c r="B4" s="9" t="s">
        <v>29</v>
      </c>
      <c r="C4" s="9" t="s">
        <v>4</v>
      </c>
      <c r="D4" s="9" t="s">
        <v>5</v>
      </c>
      <c r="E4" s="9"/>
      <c r="F4" s="10" t="s">
        <v>19</v>
      </c>
      <c r="G4" s="9"/>
      <c r="H4" s="9" t="s">
        <v>15</v>
      </c>
      <c r="K4" t="s">
        <v>30</v>
      </c>
    </row>
    <row r="5" spans="1:11" x14ac:dyDescent="0.3">
      <c r="B5" s="6">
        <v>1</v>
      </c>
      <c r="C5" s="6">
        <v>280</v>
      </c>
      <c r="D5" s="6">
        <v>3.5</v>
      </c>
      <c r="E5" s="6"/>
      <c r="F5" s="10">
        <v>46.000000071440446</v>
      </c>
      <c r="G5" s="6"/>
      <c r="H5" s="6">
        <f>C5-D5*F5</f>
        <v>118.99999974995845</v>
      </c>
      <c r="K5">
        <v>300</v>
      </c>
    </row>
    <row r="6" spans="1:11" x14ac:dyDescent="0.3">
      <c r="B6" s="6">
        <v>2</v>
      </c>
      <c r="C6" s="6">
        <v>230</v>
      </c>
      <c r="D6" s="6">
        <v>3.5</v>
      </c>
      <c r="E6" s="6"/>
      <c r="F6" s="10">
        <v>38.857142802920968</v>
      </c>
      <c r="G6" s="6"/>
      <c r="H6" s="6">
        <f t="shared" ref="H6:H7" si="0">C6-D6*F6</f>
        <v>94.000000189776614</v>
      </c>
    </row>
    <row r="7" spans="1:11" x14ac:dyDescent="0.3">
      <c r="B7" s="6">
        <v>3</v>
      </c>
      <c r="C7" s="6">
        <v>150</v>
      </c>
      <c r="D7" s="6">
        <v>4</v>
      </c>
      <c r="E7" s="6"/>
      <c r="F7" s="10">
        <v>24.750000001882956</v>
      </c>
      <c r="G7" s="6"/>
      <c r="H7" s="6">
        <f t="shared" si="0"/>
        <v>50.999999992468176</v>
      </c>
    </row>
    <row r="9" spans="1:11" x14ac:dyDescent="0.3">
      <c r="B9" t="s">
        <v>32</v>
      </c>
      <c r="C9">
        <v>12</v>
      </c>
      <c r="G9" t="s">
        <v>24</v>
      </c>
      <c r="H9">
        <f>SUM(H5:H7)</f>
        <v>263.99999993220325</v>
      </c>
      <c r="J9" t="s">
        <v>31</v>
      </c>
      <c r="K9" s="11">
        <f>K5-H9</f>
        <v>36.000000067796748</v>
      </c>
    </row>
    <row r="11" spans="1:11" x14ac:dyDescent="0.3">
      <c r="G11" s="1" t="s">
        <v>25</v>
      </c>
      <c r="H11" s="5">
        <f>SUMPRODUCT(F5:F7,H5:H7)+K9*C9</f>
        <v>10820.821428571429</v>
      </c>
    </row>
    <row r="14" spans="1:11" x14ac:dyDescent="0.3">
      <c r="A14" s="1" t="s">
        <v>34</v>
      </c>
    </row>
    <row r="16" spans="1:11" x14ac:dyDescent="0.3">
      <c r="B16" s="9" t="s">
        <v>29</v>
      </c>
      <c r="C16" s="9" t="s">
        <v>4</v>
      </c>
      <c r="D16" s="9" t="s">
        <v>5</v>
      </c>
      <c r="E16" s="9"/>
      <c r="F16" s="10" t="s">
        <v>19</v>
      </c>
      <c r="G16" s="9"/>
      <c r="H16" s="9" t="s">
        <v>15</v>
      </c>
      <c r="K16" t="s">
        <v>30</v>
      </c>
    </row>
    <row r="17" spans="1:11" x14ac:dyDescent="0.3">
      <c r="B17" s="6">
        <v>1</v>
      </c>
      <c r="C17" s="6">
        <v>280</v>
      </c>
      <c r="D17" s="6">
        <v>3.5</v>
      </c>
      <c r="E17" s="6"/>
      <c r="F17" s="10">
        <v>47.142857147483916</v>
      </c>
      <c r="G17" s="6"/>
      <c r="H17" s="6">
        <f>C17-D17*F17</f>
        <v>114.9999999838063</v>
      </c>
      <c r="K17">
        <v>300</v>
      </c>
    </row>
    <row r="18" spans="1:11" x14ac:dyDescent="0.3">
      <c r="B18" s="6">
        <v>2</v>
      </c>
      <c r="C18" s="6">
        <v>230</v>
      </c>
      <c r="D18" s="6">
        <v>3.5</v>
      </c>
      <c r="E18" s="6"/>
      <c r="F18" s="10">
        <v>40.000000003740489</v>
      </c>
      <c r="G18" s="6"/>
      <c r="H18" s="6">
        <f t="shared" ref="H18:H21" si="1">C18-D18*F18</f>
        <v>89.999999986908279</v>
      </c>
    </row>
    <row r="19" spans="1:11" x14ac:dyDescent="0.3">
      <c r="B19" s="6">
        <v>3</v>
      </c>
      <c r="C19" s="6">
        <v>150</v>
      </c>
      <c r="D19" s="6">
        <v>4</v>
      </c>
      <c r="E19" s="6"/>
      <c r="F19" s="10">
        <v>25.892856926983956</v>
      </c>
      <c r="G19" s="6"/>
      <c r="H19" s="8">
        <f t="shared" si="1"/>
        <v>46.428572292064175</v>
      </c>
    </row>
    <row r="20" spans="1:11" x14ac:dyDescent="0.3">
      <c r="B20" s="6">
        <v>4</v>
      </c>
      <c r="C20" s="6">
        <v>120</v>
      </c>
      <c r="D20" s="6">
        <v>4</v>
      </c>
      <c r="E20" s="6"/>
      <c r="F20" s="10">
        <v>22.142857375119995</v>
      </c>
      <c r="G20" s="6"/>
      <c r="H20" s="8">
        <f t="shared" si="1"/>
        <v>31.428570499520021</v>
      </c>
    </row>
    <row r="21" spans="1:11" x14ac:dyDescent="0.3">
      <c r="B21" s="6">
        <v>5</v>
      </c>
      <c r="C21" s="6">
        <v>120</v>
      </c>
      <c r="D21" s="6">
        <v>6</v>
      </c>
      <c r="E21" s="6"/>
      <c r="F21" s="10">
        <v>17.142857127049787</v>
      </c>
      <c r="G21" s="6"/>
      <c r="H21" s="8">
        <f t="shared" si="1"/>
        <v>17.142857237701278</v>
      </c>
    </row>
    <row r="23" spans="1:11" x14ac:dyDescent="0.3">
      <c r="B23" t="s">
        <v>32</v>
      </c>
      <c r="C23">
        <v>12</v>
      </c>
      <c r="G23" t="s">
        <v>24</v>
      </c>
      <c r="H23">
        <f>SUM(H17:H21)</f>
        <v>300</v>
      </c>
      <c r="J23" t="s">
        <v>31</v>
      </c>
      <c r="K23">
        <f>K17-H23</f>
        <v>0</v>
      </c>
    </row>
    <row r="25" spans="1:11" x14ac:dyDescent="0.3">
      <c r="G25" s="1" t="s">
        <v>25</v>
      </c>
      <c r="H25" s="5">
        <f>SUMPRODUCT(F17:F21,H17:H21)+C23*K23</f>
        <v>11213.392857142859</v>
      </c>
    </row>
    <row r="28" spans="1:11" x14ac:dyDescent="0.3">
      <c r="A28" s="1" t="s">
        <v>35</v>
      </c>
    </row>
    <row r="30" spans="1:11" x14ac:dyDescent="0.3">
      <c r="B30" s="9" t="s">
        <v>29</v>
      </c>
      <c r="C30" s="9" t="s">
        <v>4</v>
      </c>
      <c r="D30" s="9" t="s">
        <v>5</v>
      </c>
      <c r="E30" s="9"/>
      <c r="F30" s="10" t="s">
        <v>19</v>
      </c>
      <c r="G30" s="9"/>
      <c r="H30" s="9" t="s">
        <v>15</v>
      </c>
    </row>
    <row r="31" spans="1:11" x14ac:dyDescent="0.3">
      <c r="B31" s="6">
        <v>1</v>
      </c>
      <c r="C31" s="6">
        <v>280</v>
      </c>
      <c r="D31" s="6">
        <v>3.5</v>
      </c>
      <c r="E31" s="6"/>
      <c r="F31" s="10">
        <v>49.998295768516812</v>
      </c>
      <c r="G31" s="6"/>
      <c r="H31" s="8">
        <f>C31-D31*F31</f>
        <v>105.00596481019116</v>
      </c>
    </row>
    <row r="32" spans="1:11" x14ac:dyDescent="0.3">
      <c r="B32" s="6">
        <v>2</v>
      </c>
      <c r="C32" s="6">
        <v>230</v>
      </c>
      <c r="D32" s="6">
        <v>3.5</v>
      </c>
      <c r="E32" s="6"/>
      <c r="F32" s="10">
        <v>42.855674209168612</v>
      </c>
      <c r="G32" s="6"/>
      <c r="H32" s="8">
        <f t="shared" ref="H32:H35" si="2">C32-D32*F32</f>
        <v>80.005140267909866</v>
      </c>
    </row>
    <row r="33" spans="2:11" x14ac:dyDescent="0.3">
      <c r="B33" s="6">
        <v>3</v>
      </c>
      <c r="C33" s="6">
        <v>150</v>
      </c>
      <c r="D33" s="6">
        <v>4</v>
      </c>
      <c r="E33" s="6"/>
      <c r="F33" s="10">
        <v>28.757521806052253</v>
      </c>
      <c r="G33" s="6"/>
      <c r="H33" s="8">
        <f t="shared" si="2"/>
        <v>34.969912775790988</v>
      </c>
    </row>
    <row r="34" spans="2:11" x14ac:dyDescent="0.3">
      <c r="B34" s="6">
        <v>4</v>
      </c>
      <c r="C34" s="6">
        <v>120</v>
      </c>
      <c r="D34" s="6">
        <v>4</v>
      </c>
      <c r="E34" s="6"/>
      <c r="F34" s="10">
        <v>25.002091906246079</v>
      </c>
      <c r="G34" s="6"/>
      <c r="H34" s="8">
        <f t="shared" si="2"/>
        <v>19.991632375015683</v>
      </c>
    </row>
    <row r="35" spans="2:11" x14ac:dyDescent="0.3">
      <c r="B35" s="6">
        <v>5</v>
      </c>
      <c r="C35" s="6">
        <v>120</v>
      </c>
      <c r="D35" s="6">
        <v>6</v>
      </c>
      <c r="E35" s="6"/>
      <c r="F35" s="10">
        <v>20</v>
      </c>
      <c r="G35" s="6"/>
      <c r="H35" s="6">
        <f t="shared" si="2"/>
        <v>0</v>
      </c>
    </row>
    <row r="36" spans="2:11" x14ac:dyDescent="0.3">
      <c r="E36" s="12" t="s">
        <v>30</v>
      </c>
      <c r="F36" s="13">
        <v>239.97264965689149</v>
      </c>
    </row>
    <row r="37" spans="2:11" x14ac:dyDescent="0.3">
      <c r="B37" t="s">
        <v>32</v>
      </c>
      <c r="C37">
        <v>12</v>
      </c>
      <c r="E37" t="s">
        <v>36</v>
      </c>
      <c r="F37">
        <f>F36*20</f>
        <v>4799.4529931378302</v>
      </c>
      <c r="G37" t="s">
        <v>24</v>
      </c>
      <c r="H37">
        <f>SUM(H31:H35)</f>
        <v>239.9726502289077</v>
      </c>
      <c r="J37" t="s">
        <v>31</v>
      </c>
      <c r="K37" s="11">
        <f>F36-H37</f>
        <v>-5.720162050693034E-7</v>
      </c>
    </row>
    <row r="39" spans="2:11" x14ac:dyDescent="0.3">
      <c r="G39" s="1" t="s">
        <v>37</v>
      </c>
      <c r="H39" s="5">
        <f>(SUMPRODUCT(F31:F35,H31:H35)+C37*K37)-F37</f>
        <v>5384.8211716183441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Problem1</vt:lpstr>
      <vt:lpstr>Problem2</vt:lpstr>
      <vt:lpstr>Problem3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Meeth Handa</dc:creator>
  <cp:lastModifiedBy>Meeth Handa</cp:lastModifiedBy>
  <dcterms:created xsi:type="dcterms:W3CDTF">2023-03-26T00:13:08Z</dcterms:created>
  <dcterms:modified xsi:type="dcterms:W3CDTF">2023-03-29T03:20:45Z</dcterms:modified>
</cp:coreProperties>
</file>