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m\Documents\Spring Classes\Demand Analytics Pricing\HW6\"/>
    </mc:Choice>
  </mc:AlternateContent>
  <xr:revisionPtr revIDLastSave="0" documentId="13_ncr:1_{5FD6823E-4FBF-457D-AE2B-DD57C0368F06}" xr6:coauthVersionLast="47" xr6:coauthVersionMax="47" xr10:uidLastSave="{00000000-0000-0000-0000-000000000000}"/>
  <bookViews>
    <workbookView xWindow="-108" yWindow="-108" windowWidth="23256" windowHeight="12456" xr2:uid="{29EDB99F-C6D3-4120-9457-77F9E129B84B}"/>
  </bookViews>
  <sheets>
    <sheet name="Q1" sheetId="1" r:id="rId1"/>
  </sheets>
  <definedNames>
    <definedName name="solver_adj" localSheetId="0" hidden="1">'Q1'!$C$51:$Q$56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'Q1'!$C$51:$Q$56</definedName>
    <definedName name="solver_lhs2" localSheetId="0" hidden="1">'Q1'!$C$59:$Q$59</definedName>
    <definedName name="solver_lhs3" localSheetId="0" hidden="1">'Q1'!$G$58</definedName>
    <definedName name="solver_lhs4" localSheetId="0" hidden="1">'Q1'!$L$58</definedName>
    <definedName name="solver_lhs5" localSheetId="0" hidden="1">'Q1'!$Q$58</definedName>
    <definedName name="solver_lhs6" localSheetId="0" hidden="1">'Q1'!$S$51:$S$55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'Q1'!$C$63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1" localSheetId="0" hidden="1">"binary"</definedName>
    <definedName name="solver_rhs2" localSheetId="0" hidden="1">0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1" l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C63" i="1"/>
  <c r="Q58" i="1"/>
  <c r="L58" i="1"/>
  <c r="G58" i="1"/>
  <c r="S52" i="1"/>
  <c r="S53" i="1"/>
  <c r="S54" i="1"/>
  <c r="S55" i="1"/>
  <c r="S56" i="1"/>
  <c r="S51" i="1"/>
  <c r="T44" i="1" l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S44" i="1"/>
  <c r="AG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S43" i="1"/>
  <c r="C32" i="1"/>
  <c r="I30" i="1"/>
  <c r="J30" i="1"/>
  <c r="K30" i="1"/>
  <c r="L30" i="1"/>
  <c r="H30" i="1"/>
  <c r="D30" i="1"/>
  <c r="E30" i="1"/>
  <c r="F30" i="1"/>
  <c r="G30" i="1"/>
  <c r="C30" i="1"/>
  <c r="N30" i="1"/>
  <c r="O30" i="1"/>
  <c r="P30" i="1"/>
  <c r="Q30" i="1"/>
  <c r="M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29" i="1"/>
  <c r="N28" i="1"/>
  <c r="O28" i="1"/>
  <c r="P28" i="1"/>
  <c r="Q28" i="1"/>
  <c r="M28" i="1"/>
  <c r="L28" i="1"/>
  <c r="N27" i="1"/>
  <c r="O27" i="1"/>
  <c r="P27" i="1"/>
  <c r="Q27" i="1"/>
  <c r="M27" i="1"/>
  <c r="L27" i="1"/>
  <c r="N26" i="1"/>
  <c r="O26" i="1"/>
  <c r="P26" i="1"/>
  <c r="M26" i="1"/>
  <c r="L26" i="1"/>
  <c r="I28" i="1"/>
  <c r="J28" i="1"/>
  <c r="K28" i="1"/>
  <c r="H28" i="1"/>
  <c r="G28" i="1"/>
  <c r="I27" i="1"/>
  <c r="J27" i="1"/>
  <c r="K27" i="1"/>
  <c r="H27" i="1"/>
  <c r="G27" i="1"/>
  <c r="I26" i="1"/>
  <c r="J26" i="1"/>
  <c r="K26" i="1"/>
  <c r="H26" i="1"/>
  <c r="G26" i="1"/>
  <c r="N25" i="1" l="1"/>
  <c r="O25" i="1"/>
  <c r="P25" i="1"/>
  <c r="M25" i="1"/>
  <c r="L25" i="1"/>
  <c r="I25" i="1"/>
  <c r="J25" i="1"/>
  <c r="K25" i="1"/>
  <c r="H25" i="1"/>
  <c r="G25" i="1"/>
  <c r="N24" i="1"/>
  <c r="O24" i="1"/>
  <c r="P24" i="1"/>
  <c r="M24" i="1"/>
  <c r="H24" i="1"/>
  <c r="L24" i="1"/>
  <c r="I24" i="1"/>
  <c r="J24" i="1"/>
  <c r="K24" i="1"/>
  <c r="C24" i="1"/>
  <c r="N22" i="1"/>
  <c r="O22" i="1"/>
  <c r="P22" i="1"/>
  <c r="Q22" i="1"/>
  <c r="Q25" i="1" s="1"/>
  <c r="M22" i="1"/>
  <c r="I22" i="1"/>
  <c r="J22" i="1"/>
  <c r="K22" i="1"/>
  <c r="L22" i="1"/>
  <c r="H22" i="1"/>
  <c r="Q21" i="1"/>
  <c r="P21" i="1"/>
  <c r="O21" i="1"/>
  <c r="N21" i="1"/>
  <c r="M21" i="1"/>
  <c r="L21" i="1"/>
  <c r="K21" i="1"/>
  <c r="J21" i="1"/>
  <c r="I21" i="1"/>
  <c r="H21" i="1"/>
  <c r="D28" i="1"/>
  <c r="E28" i="1"/>
  <c r="F28" i="1"/>
  <c r="C28" i="1"/>
  <c r="C27" i="1"/>
  <c r="D27" i="1"/>
  <c r="E27" i="1"/>
  <c r="F27" i="1"/>
  <c r="C26" i="1"/>
  <c r="D26" i="1"/>
  <c r="E26" i="1"/>
  <c r="F26" i="1"/>
  <c r="D25" i="1"/>
  <c r="E25" i="1"/>
  <c r="F25" i="1"/>
  <c r="C25" i="1"/>
  <c r="D24" i="1"/>
  <c r="E24" i="1"/>
  <c r="F24" i="1"/>
  <c r="G24" i="1"/>
  <c r="D22" i="1"/>
  <c r="E22" i="1"/>
  <c r="F22" i="1"/>
  <c r="G22" i="1"/>
  <c r="C22" i="1"/>
  <c r="G21" i="1"/>
  <c r="F21" i="1"/>
  <c r="E21" i="1"/>
  <c r="D21" i="1"/>
  <c r="C21" i="1"/>
  <c r="D16" i="1"/>
  <c r="C16" i="1"/>
  <c r="Q26" i="1" l="1"/>
  <c r="Q24" i="1"/>
</calcChain>
</file>

<file path=xl/sharedStrings.xml><?xml version="1.0" encoding="utf-8"?>
<sst xmlns="http://schemas.openxmlformats.org/spreadsheetml/2006/main" count="101" uniqueCount="32">
  <si>
    <t>Exhibit 1</t>
  </si>
  <si>
    <t>Student</t>
  </si>
  <si>
    <t>Commercial</t>
  </si>
  <si>
    <t>Industrial</t>
  </si>
  <si>
    <t>Estimated product completion cost</t>
  </si>
  <si>
    <t>Variable cost (per unit)</t>
  </si>
  <si>
    <t>Willingness to Pay ($ per unit)</t>
  </si>
  <si>
    <t>Market segment</t>
  </si>
  <si>
    <t>Size</t>
  </si>
  <si>
    <t>Segment Dev Cost</t>
  </si>
  <si>
    <t>Large, multidivisional corporations</t>
  </si>
  <si>
    <t>Corporate R&amp;D and university 
laboratories</t>
  </si>
  <si>
    <t>Consultants and professional 
companies</t>
  </si>
  <si>
    <t>Small businesses</t>
  </si>
  <si>
    <t>Students</t>
  </si>
  <si>
    <t>Total</t>
  </si>
  <si>
    <t>Version</t>
  </si>
  <si>
    <t>Selling Price</t>
  </si>
  <si>
    <t>Profits ($)</t>
  </si>
  <si>
    <t>Contribution Margin</t>
  </si>
  <si>
    <t>Max Profit =</t>
  </si>
  <si>
    <t>Profits without fixed cost</t>
  </si>
  <si>
    <t>Profits after fixed costs</t>
  </si>
  <si>
    <t>Part 1 Solution:</t>
  </si>
  <si>
    <t>Part 2 Solution:</t>
  </si>
  <si>
    <t>Taking the matrix from Part1 containing profits associated with each variation of modeler versions, prices and market segments</t>
  </si>
  <si>
    <t>Decision Matrix</t>
  </si>
  <si>
    <t>Profit</t>
  </si>
  <si>
    <t>Check to ensure only one version is sold to each segment</t>
  </si>
  <si>
    <t>M Constraint</t>
  </si>
  <si>
    <t>Total 3 versions sold</t>
  </si>
  <si>
    <t>Check to see if version is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</si>
</sst>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3" fontId="0" fillId="0" borderId="1" xfId="0" applyNumberFormat="1" applyBorder="1"/>
    <xf numFmtId="0" fontId="1" fillId="2" borderId="4" xfId="0" applyFont="1" applyFill="1" applyBorder="1"/>
    <xf numFmtId="0" fontId="1" fillId="0" borderId="1" xfId="0" applyFont="1" applyBorder="1"/>
    <xf numFmtId="3" fontId="1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" fontId="1" fillId="4" borderId="0" xfId="0" applyNumberFormat="1" applyFont="1" applyFill="1"/>
    <xf numFmtId="0" fontId="1" fillId="4" borderId="0" xfId="0" applyFont="1" applyFill="1"/>
    <xf numFmtId="0" fontId="1" fillId="4" borderId="1" xfId="0" applyFont="1" applyFill="1" applyBorder="1"/>
    <xf numFmtId="3" fontId="1" fillId="4" borderId="1" xfId="0" applyNumberFormat="1" applyFont="1" applyFill="1" applyBorder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375C-D5E4-42AA-A8B4-22EAA5FA3EEC}">
  <dimension ref="A2:AG63"/>
  <sheetViews>
    <sheetView tabSelected="1" topLeftCell="A36" workbookViewId="0">
      <selection activeCell="R61" sqref="R61"/>
    </sheetView>
  </sheetViews>
  <sheetFormatPr defaultRowHeight="14.4" x14ac:dyDescent="0.3"/>
  <cols>
    <col min="2" max="2" width="27.44140625" customWidth="1"/>
    <col min="3" max="3" width="9.88671875" bestFit="1" customWidth="1"/>
    <col min="13" max="13" width="9.88671875" bestFit="1" customWidth="1"/>
    <col min="14" max="14" width="10.33203125" customWidth="1"/>
    <col min="15" max="15" width="11.5546875" customWidth="1"/>
    <col min="17" max="17" width="12.6640625" customWidth="1"/>
  </cols>
  <sheetData>
    <row r="2" spans="2:7" x14ac:dyDescent="0.3">
      <c r="B2" s="1" t="s">
        <v>0</v>
      </c>
    </row>
    <row r="4" spans="2:7" x14ac:dyDescent="0.3">
      <c r="B4" s="2"/>
      <c r="C4" s="3" t="s">
        <v>1</v>
      </c>
      <c r="D4" s="3" t="s">
        <v>2</v>
      </c>
      <c r="E4" s="3" t="s">
        <v>3</v>
      </c>
    </row>
    <row r="5" spans="2:7" x14ac:dyDescent="0.3">
      <c r="B5" s="4" t="s">
        <v>4</v>
      </c>
      <c r="C5" s="5">
        <v>100000</v>
      </c>
      <c r="D5" s="5">
        <v>200000</v>
      </c>
      <c r="E5" s="5">
        <v>500000</v>
      </c>
    </row>
    <row r="6" spans="2:7" x14ac:dyDescent="0.3">
      <c r="B6" s="4" t="s">
        <v>5</v>
      </c>
      <c r="C6" s="2">
        <v>15</v>
      </c>
      <c r="D6" s="2">
        <v>25</v>
      </c>
      <c r="E6" s="2">
        <v>35</v>
      </c>
    </row>
    <row r="9" spans="2:7" x14ac:dyDescent="0.3">
      <c r="E9" s="9" t="s">
        <v>6</v>
      </c>
      <c r="F9" s="10"/>
      <c r="G9" s="11"/>
    </row>
    <row r="10" spans="2:7" x14ac:dyDescent="0.3">
      <c r="B10" s="3" t="s">
        <v>7</v>
      </c>
      <c r="C10" s="3" t="s">
        <v>8</v>
      </c>
      <c r="D10" s="3" t="s">
        <v>9</v>
      </c>
      <c r="E10" s="3" t="s">
        <v>1</v>
      </c>
      <c r="F10" s="3" t="s">
        <v>2</v>
      </c>
      <c r="G10" s="6" t="s">
        <v>3</v>
      </c>
    </row>
    <row r="11" spans="2:7" x14ac:dyDescent="0.3">
      <c r="B11" s="2" t="s">
        <v>10</v>
      </c>
      <c r="C11" s="5">
        <v>5000</v>
      </c>
      <c r="D11" s="5">
        <v>150000</v>
      </c>
      <c r="E11" s="2">
        <v>150</v>
      </c>
      <c r="F11" s="2">
        <v>1200</v>
      </c>
      <c r="G11" s="2">
        <v>2500</v>
      </c>
    </row>
    <row r="12" spans="2:7" x14ac:dyDescent="0.3">
      <c r="B12" s="2" t="s">
        <v>11</v>
      </c>
      <c r="C12" s="5">
        <v>2000</v>
      </c>
      <c r="D12" s="5">
        <v>100000</v>
      </c>
      <c r="E12" s="2">
        <v>100</v>
      </c>
      <c r="F12" s="2">
        <v>1000</v>
      </c>
      <c r="G12" s="2">
        <v>2000</v>
      </c>
    </row>
    <row r="13" spans="2:7" x14ac:dyDescent="0.3">
      <c r="B13" s="2" t="s">
        <v>12</v>
      </c>
      <c r="C13" s="5">
        <v>20000</v>
      </c>
      <c r="D13" s="5">
        <v>200000</v>
      </c>
      <c r="E13" s="2">
        <v>200</v>
      </c>
      <c r="F13" s="2">
        <v>300</v>
      </c>
      <c r="G13" s="2">
        <v>600</v>
      </c>
    </row>
    <row r="14" spans="2:7" x14ac:dyDescent="0.3">
      <c r="B14" s="2" t="s">
        <v>13</v>
      </c>
      <c r="C14" s="5">
        <v>15000</v>
      </c>
      <c r="D14" s="5">
        <v>200000</v>
      </c>
      <c r="E14" s="2">
        <v>175</v>
      </c>
      <c r="F14" s="2">
        <v>225</v>
      </c>
      <c r="G14" s="2">
        <v>300</v>
      </c>
    </row>
    <row r="15" spans="2:7" x14ac:dyDescent="0.3">
      <c r="B15" s="2" t="s">
        <v>14</v>
      </c>
      <c r="C15" s="5">
        <v>500000</v>
      </c>
      <c r="D15" s="5">
        <v>300000</v>
      </c>
      <c r="E15" s="2">
        <v>50</v>
      </c>
      <c r="F15" s="2">
        <v>60</v>
      </c>
      <c r="G15" s="2">
        <v>100</v>
      </c>
    </row>
    <row r="16" spans="2:7" x14ac:dyDescent="0.3">
      <c r="B16" s="7" t="s">
        <v>15</v>
      </c>
      <c r="C16" s="8">
        <f>SUM(C11:C15)</f>
        <v>542000</v>
      </c>
      <c r="D16" s="8">
        <f>SUM(D11:D15)</f>
        <v>950000</v>
      </c>
    </row>
    <row r="18" spans="2:17" x14ac:dyDescent="0.3">
      <c r="B18" s="16" t="s">
        <v>23</v>
      </c>
    </row>
    <row r="20" spans="2:17" x14ac:dyDescent="0.3">
      <c r="B20" s="2" t="s">
        <v>16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2</v>
      </c>
      <c r="I20" s="2" t="s">
        <v>2</v>
      </c>
      <c r="J20" s="2" t="s">
        <v>2</v>
      </c>
      <c r="K20" s="2" t="s">
        <v>2</v>
      </c>
      <c r="L20" s="2" t="s">
        <v>2</v>
      </c>
      <c r="M20" s="2" t="s">
        <v>3</v>
      </c>
      <c r="N20" s="2" t="s">
        <v>3</v>
      </c>
      <c r="O20" s="14" t="s">
        <v>3</v>
      </c>
      <c r="P20" s="2" t="s">
        <v>3</v>
      </c>
      <c r="Q20" s="2" t="s">
        <v>3</v>
      </c>
    </row>
    <row r="21" spans="2:17" x14ac:dyDescent="0.3">
      <c r="B21" s="2" t="s">
        <v>17</v>
      </c>
      <c r="C21" s="2">
        <f>E11</f>
        <v>150</v>
      </c>
      <c r="D21" s="2">
        <f>E12</f>
        <v>100</v>
      </c>
      <c r="E21" s="2">
        <f>E13</f>
        <v>200</v>
      </c>
      <c r="F21" s="2">
        <f>E14</f>
        <v>175</v>
      </c>
      <c r="G21" s="2">
        <f>E15</f>
        <v>50</v>
      </c>
      <c r="H21" s="2">
        <f>F11</f>
        <v>1200</v>
      </c>
      <c r="I21" s="2">
        <f>F12</f>
        <v>1000</v>
      </c>
      <c r="J21" s="2">
        <f>F13</f>
        <v>300</v>
      </c>
      <c r="K21" s="2">
        <f>F14</f>
        <v>225</v>
      </c>
      <c r="L21" s="2">
        <f>F15</f>
        <v>60</v>
      </c>
      <c r="M21" s="2">
        <f>G11</f>
        <v>2500</v>
      </c>
      <c r="N21" s="2">
        <f>G12</f>
        <v>2000</v>
      </c>
      <c r="O21" s="14">
        <f>G13</f>
        <v>600</v>
      </c>
      <c r="P21" s="2">
        <f>G14</f>
        <v>300</v>
      </c>
      <c r="Q21" s="2">
        <f>G15</f>
        <v>100</v>
      </c>
    </row>
    <row r="22" spans="2:17" x14ac:dyDescent="0.3">
      <c r="B22" s="2" t="s">
        <v>19</v>
      </c>
      <c r="C22" s="2">
        <f>C$21-$C$6</f>
        <v>135</v>
      </c>
      <c r="D22" s="2">
        <f t="shared" ref="D22:G22" si="0">D$21-$C$6</f>
        <v>85</v>
      </c>
      <c r="E22" s="2">
        <f t="shared" si="0"/>
        <v>185</v>
      </c>
      <c r="F22" s="2">
        <f t="shared" si="0"/>
        <v>160</v>
      </c>
      <c r="G22" s="2">
        <f t="shared" si="0"/>
        <v>35</v>
      </c>
      <c r="H22" s="2">
        <f>H$21-$D$6</f>
        <v>1175</v>
      </c>
      <c r="I22" s="2">
        <f t="shared" ref="I22:L22" si="1">I$21-$D$6</f>
        <v>975</v>
      </c>
      <c r="J22" s="2">
        <f t="shared" si="1"/>
        <v>275</v>
      </c>
      <c r="K22" s="2">
        <f t="shared" si="1"/>
        <v>200</v>
      </c>
      <c r="L22" s="2">
        <f t="shared" si="1"/>
        <v>35</v>
      </c>
      <c r="M22" s="2">
        <f>M$21-$E$6</f>
        <v>2465</v>
      </c>
      <c r="N22" s="2">
        <f t="shared" ref="N22:Q22" si="2">N$21-$E$6</f>
        <v>1965</v>
      </c>
      <c r="O22" s="14">
        <f t="shared" si="2"/>
        <v>565</v>
      </c>
      <c r="P22" s="2">
        <f t="shared" si="2"/>
        <v>265</v>
      </c>
      <c r="Q22" s="2">
        <f t="shared" si="2"/>
        <v>65</v>
      </c>
    </row>
    <row r="23" spans="2:17" x14ac:dyDescent="0.3">
      <c r="B23" s="2" t="s">
        <v>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4"/>
      <c r="P23" s="2"/>
      <c r="Q23" s="2"/>
    </row>
    <row r="24" spans="2:17" x14ac:dyDescent="0.3">
      <c r="B24" s="2" t="s">
        <v>10</v>
      </c>
      <c r="C24" s="2">
        <f>IF(C$21&lt;=$E11,1,0)*((C$22*$C$11)-$D$11)</f>
        <v>525000</v>
      </c>
      <c r="D24" s="2">
        <f t="shared" ref="D24:L24" si="3">IF(D$21&lt;=$E11,1,0)*((D$22*$C$11)-$D$11)</f>
        <v>275000</v>
      </c>
      <c r="E24" s="2">
        <f t="shared" si="3"/>
        <v>0</v>
      </c>
      <c r="F24" s="2">
        <f t="shared" si="3"/>
        <v>0</v>
      </c>
      <c r="G24" s="2">
        <f t="shared" si="3"/>
        <v>25000</v>
      </c>
      <c r="H24" s="2">
        <f>IF(H$21&lt;=$F11,1,0)*((H$22*$C$11)-$D$11)</f>
        <v>5725000</v>
      </c>
      <c r="I24" s="2">
        <f t="shared" ref="I24:K24" si="4">IF(I$21&lt;=$F11,1,0)*((I$22*$C$11)-$D$11)</f>
        <v>4725000</v>
      </c>
      <c r="J24" s="2">
        <f t="shared" si="4"/>
        <v>1225000</v>
      </c>
      <c r="K24" s="2">
        <f t="shared" si="4"/>
        <v>850000</v>
      </c>
      <c r="L24" s="2">
        <f>IF(L$21&lt;=$F11,1,0)*((L$22*$C$11)-$D$11)</f>
        <v>25000</v>
      </c>
      <c r="M24" s="2">
        <f>IF(M$21&lt;=$G11,1,0)*((M$22*$C$11)-$D$11)</f>
        <v>12175000</v>
      </c>
      <c r="N24" s="2">
        <f t="shared" ref="N24:Q24" si="5">IF(N$21&lt;=$G11,1,0)*((N$22*$C$11)-$D$11)</f>
        <v>9675000</v>
      </c>
      <c r="O24" s="14">
        <f t="shared" si="5"/>
        <v>2675000</v>
      </c>
      <c r="P24" s="2">
        <f t="shared" si="5"/>
        <v>1175000</v>
      </c>
      <c r="Q24" s="2">
        <f t="shared" si="5"/>
        <v>175000</v>
      </c>
    </row>
    <row r="25" spans="2:17" ht="28.8" x14ac:dyDescent="0.3">
      <c r="B25" s="17" t="s">
        <v>11</v>
      </c>
      <c r="C25" s="2">
        <f>IF(C$21&lt;=$E12,1,0)*((C$22*$C$12)-$D$12)</f>
        <v>0</v>
      </c>
      <c r="D25" s="2">
        <f t="shared" ref="D25:G25" si="6">IF(D$21&lt;=$E12,1,0)*((D$22*$C$12)-$D$12)</f>
        <v>70000</v>
      </c>
      <c r="E25" s="2">
        <f t="shared" si="6"/>
        <v>0</v>
      </c>
      <c r="F25" s="2">
        <f t="shared" si="6"/>
        <v>0</v>
      </c>
      <c r="G25" s="2">
        <f>IF(G$21&lt;=$E12,1,0)*((G$22*$C$12)-$D$12)</f>
        <v>-30000</v>
      </c>
      <c r="H25" s="2">
        <f>IF(H$21&lt;=$F12,1,0)*((H$22*$C$12)-$D$12)</f>
        <v>0</v>
      </c>
      <c r="I25" s="2">
        <f t="shared" ref="I25:L25" si="7">IF(I$21&lt;=$F12,1,0)*((I$22*$C$12)-$D$12)</f>
        <v>1850000</v>
      </c>
      <c r="J25" s="2">
        <f t="shared" si="7"/>
        <v>450000</v>
      </c>
      <c r="K25" s="2">
        <f t="shared" si="7"/>
        <v>300000</v>
      </c>
      <c r="L25" s="2">
        <f>IF(L$21&lt;=$F12,1,0)*((L$22*$C$12)-$D$12)</f>
        <v>-30000</v>
      </c>
      <c r="M25" s="2">
        <f>IF(M$21&lt;=$G12,1,0)*((M$22*$C$12)-$D$12)</f>
        <v>0</v>
      </c>
      <c r="N25" s="2">
        <f t="shared" ref="N25:Q25" si="8">IF(N$21&lt;=$G12,1,0)*((N$22*$C$12)-$D$12)</f>
        <v>3830000</v>
      </c>
      <c r="O25" s="14">
        <f t="shared" si="8"/>
        <v>1030000</v>
      </c>
      <c r="P25" s="2">
        <f t="shared" si="8"/>
        <v>430000</v>
      </c>
      <c r="Q25" s="2">
        <f t="shared" si="8"/>
        <v>30000</v>
      </c>
    </row>
    <row r="26" spans="2:17" ht="28.8" x14ac:dyDescent="0.3">
      <c r="B26" s="17" t="s">
        <v>12</v>
      </c>
      <c r="C26" s="2">
        <f>IF(C$21&lt;=$E13,1,0)*((C$22*$C$13)-$D$13)</f>
        <v>2500000</v>
      </c>
      <c r="D26" s="2">
        <f t="shared" ref="D26:G26" si="9">IF(D$21&lt;=$E13,1,0)*((D$22*$C$13)-$D$13)</f>
        <v>1500000</v>
      </c>
      <c r="E26" s="2">
        <f t="shared" si="9"/>
        <v>3500000</v>
      </c>
      <c r="F26" s="2">
        <f t="shared" si="9"/>
        <v>3000000</v>
      </c>
      <c r="G26" s="2">
        <f>IF(G$21&lt;=$E13,1,0)*((G$22*$C$13)-$D$13)</f>
        <v>500000</v>
      </c>
      <c r="H26" s="2">
        <f>IF(H$21&lt;=$F13,1,0)*((H$22*$C$13)-$D$13)</f>
        <v>0</v>
      </c>
      <c r="I26" s="2">
        <f t="shared" ref="I26:L26" si="10">IF(I$21&lt;=$F13,1,0)*((I$22*$C$13)-$D$13)</f>
        <v>0</v>
      </c>
      <c r="J26" s="2">
        <f t="shared" si="10"/>
        <v>5300000</v>
      </c>
      <c r="K26" s="2">
        <f t="shared" si="10"/>
        <v>3800000</v>
      </c>
      <c r="L26" s="2">
        <f>IF(L$21&lt;=$F13,1,0)*((L$22*$C$13)-$D$13)</f>
        <v>500000</v>
      </c>
      <c r="M26" s="2">
        <f>IF(M$21&lt;=$G13,1,0)*((M$22*$C$13)-$D$13)</f>
        <v>0</v>
      </c>
      <c r="N26" s="2">
        <f t="shared" ref="N26:Q26" si="11">IF(N$21&lt;=$G13,1,0)*((N$22*$C$13)-$D$13)</f>
        <v>0</v>
      </c>
      <c r="O26" s="14">
        <f t="shared" si="11"/>
        <v>11100000</v>
      </c>
      <c r="P26" s="2">
        <f t="shared" si="11"/>
        <v>5100000</v>
      </c>
      <c r="Q26" s="2">
        <f t="shared" si="11"/>
        <v>1100000</v>
      </c>
    </row>
    <row r="27" spans="2:17" x14ac:dyDescent="0.3">
      <c r="B27" s="2" t="s">
        <v>13</v>
      </c>
      <c r="C27" s="2">
        <f>IF(C$21&lt;=$E14,1,0)*((C$22*$C$14)-$D$14)</f>
        <v>1825000</v>
      </c>
      <c r="D27" s="2">
        <f t="shared" ref="D27:G27" si="12">IF(D$21&lt;=$E14,1,0)*((D$22*$C$14)-$D$14)</f>
        <v>1075000</v>
      </c>
      <c r="E27" s="2">
        <f t="shared" si="12"/>
        <v>0</v>
      </c>
      <c r="F27" s="2">
        <f t="shared" si="12"/>
        <v>2200000</v>
      </c>
      <c r="G27" s="2">
        <f>IF(G$21&lt;=$E14,1,0)*((G$22*$C$14)-$D$14)</f>
        <v>325000</v>
      </c>
      <c r="H27" s="2">
        <f>IF(H$21&lt;=$F14,1,0)*((H$22*$C$14)-$D$14)</f>
        <v>0</v>
      </c>
      <c r="I27" s="2">
        <f t="shared" ref="I27:L27" si="13">IF(I$21&lt;=$F14,1,0)*((I$22*$C$14)-$D$14)</f>
        <v>0</v>
      </c>
      <c r="J27" s="2">
        <f t="shared" si="13"/>
        <v>0</v>
      </c>
      <c r="K27" s="2">
        <f t="shared" si="13"/>
        <v>2800000</v>
      </c>
      <c r="L27" s="2">
        <f>IF(L$21&lt;=$F14,1,0)*((L$22*$C$14)-$D$14)</f>
        <v>325000</v>
      </c>
      <c r="M27" s="2">
        <f>IF(M$21&lt;=$G14,1,0)*((M$22*$C$14)-$D$14)</f>
        <v>0</v>
      </c>
      <c r="N27" s="2">
        <f t="shared" ref="N27:Q27" si="14">IF(N$21&lt;=$G14,1,0)*((N$22*$C$14)-$D$14)</f>
        <v>0</v>
      </c>
      <c r="O27" s="14">
        <f t="shared" si="14"/>
        <v>0</v>
      </c>
      <c r="P27" s="2">
        <f t="shared" si="14"/>
        <v>3775000</v>
      </c>
      <c r="Q27" s="2">
        <f t="shared" si="14"/>
        <v>775000</v>
      </c>
    </row>
    <row r="28" spans="2:17" x14ac:dyDescent="0.3">
      <c r="B28" s="2" t="s">
        <v>14</v>
      </c>
      <c r="C28" s="2">
        <f>IF(C$21&lt;=$E15,1,0)*((C$21*0.6-$C$6)*$C$15-$D$15)</f>
        <v>0</v>
      </c>
      <c r="D28" s="2">
        <f t="shared" ref="D28:G28" si="15">IF(D$21&lt;=$E15,1,0)*((D$21*0.6-$C$6)*$C$15-$D$15)</f>
        <v>0</v>
      </c>
      <c r="E28" s="2">
        <f t="shared" si="15"/>
        <v>0</v>
      </c>
      <c r="F28" s="2">
        <f t="shared" si="15"/>
        <v>0</v>
      </c>
      <c r="G28" s="2">
        <f>IF(G$21&lt;=$E15,1,0)*((G$21*0.6-$C$6)*$C$15-$D$15)</f>
        <v>7200000</v>
      </c>
      <c r="H28" s="2">
        <f>IF(H$21&lt;=$F15,1,0)*((H$21*0.6-$D$6)*$C$15-$D$15)</f>
        <v>0</v>
      </c>
      <c r="I28" s="2">
        <f t="shared" ref="I28:L28" si="16">IF(I$21&lt;=$F15,1,0)*((I$21*0.6-$D$6)*$C$15-$D$15)</f>
        <v>0</v>
      </c>
      <c r="J28" s="2">
        <f t="shared" si="16"/>
        <v>0</v>
      </c>
      <c r="K28" s="2">
        <f t="shared" si="16"/>
        <v>0</v>
      </c>
      <c r="L28" s="2">
        <f>IF(L$21&lt;=$F15,1,0)*((L$21*0.6-$D$6)*$C$15-$D$15)</f>
        <v>5200000</v>
      </c>
      <c r="M28" s="2">
        <f>IF(M$21&lt;=$G15,1,0)*((M$21*0.6-$E$6)*$C$15-$D$15)</f>
        <v>0</v>
      </c>
      <c r="N28" s="2">
        <f t="shared" ref="N28:Q28" si="17">IF(N$21&lt;=$G15,1,0)*((N$21*0.6-$E$6)*$C$15-$D$15)</f>
        <v>0</v>
      </c>
      <c r="O28" s="14">
        <f t="shared" si="17"/>
        <v>0</v>
      </c>
      <c r="P28" s="2">
        <f t="shared" si="17"/>
        <v>0</v>
      </c>
      <c r="Q28" s="2">
        <f t="shared" si="17"/>
        <v>12200000</v>
      </c>
    </row>
    <row r="29" spans="2:17" x14ac:dyDescent="0.3">
      <c r="B29" s="2" t="s">
        <v>21</v>
      </c>
      <c r="C29" s="2">
        <f>SUM(C$24:C$28)</f>
        <v>4850000</v>
      </c>
      <c r="D29" s="2">
        <f t="shared" ref="D29:Q29" si="18">SUM(D$24:D$28)</f>
        <v>2920000</v>
      </c>
      <c r="E29" s="2">
        <f t="shared" si="18"/>
        <v>3500000</v>
      </c>
      <c r="F29" s="2">
        <f t="shared" si="18"/>
        <v>5200000</v>
      </c>
      <c r="G29" s="2">
        <f t="shared" si="18"/>
        <v>8020000</v>
      </c>
      <c r="H29" s="2">
        <f t="shared" si="18"/>
        <v>5725000</v>
      </c>
      <c r="I29" s="2">
        <f t="shared" si="18"/>
        <v>6575000</v>
      </c>
      <c r="J29" s="2">
        <f t="shared" si="18"/>
        <v>6975000</v>
      </c>
      <c r="K29" s="2">
        <f t="shared" si="18"/>
        <v>7750000</v>
      </c>
      <c r="L29" s="2">
        <f t="shared" si="18"/>
        <v>6020000</v>
      </c>
      <c r="M29" s="2">
        <f t="shared" si="18"/>
        <v>12175000</v>
      </c>
      <c r="N29" s="2">
        <f t="shared" si="18"/>
        <v>13505000</v>
      </c>
      <c r="O29" s="14">
        <f t="shared" si="18"/>
        <v>14805000</v>
      </c>
      <c r="P29" s="2">
        <f t="shared" si="18"/>
        <v>10480000</v>
      </c>
      <c r="Q29" s="2">
        <f t="shared" si="18"/>
        <v>14280000</v>
      </c>
    </row>
    <row r="30" spans="2:17" x14ac:dyDescent="0.3">
      <c r="B30" s="2" t="s">
        <v>22</v>
      </c>
      <c r="C30" s="5">
        <f>C29-$C$5</f>
        <v>4750000</v>
      </c>
      <c r="D30" s="5">
        <f t="shared" ref="D30:G30" si="19">D29-$C$5</f>
        <v>2820000</v>
      </c>
      <c r="E30" s="5">
        <f t="shared" si="19"/>
        <v>3400000</v>
      </c>
      <c r="F30" s="5">
        <f t="shared" si="19"/>
        <v>5100000</v>
      </c>
      <c r="G30" s="5">
        <f t="shared" si="19"/>
        <v>7920000</v>
      </c>
      <c r="H30" s="5">
        <f>H29-$D$5</f>
        <v>5525000</v>
      </c>
      <c r="I30" s="5">
        <f t="shared" ref="I30:L30" si="20">I29-$D$5</f>
        <v>6375000</v>
      </c>
      <c r="J30" s="5">
        <f t="shared" si="20"/>
        <v>6775000</v>
      </c>
      <c r="K30" s="5">
        <f t="shared" si="20"/>
        <v>7550000</v>
      </c>
      <c r="L30" s="5">
        <f t="shared" si="20"/>
        <v>5820000</v>
      </c>
      <c r="M30" s="5">
        <f>M29-$E$5</f>
        <v>11675000</v>
      </c>
      <c r="N30" s="5">
        <f t="shared" ref="N30:Q30" si="21">N29-$E$5</f>
        <v>13005000</v>
      </c>
      <c r="O30" s="15">
        <f t="shared" si="21"/>
        <v>14305000</v>
      </c>
      <c r="P30" s="5">
        <f t="shared" si="21"/>
        <v>9980000</v>
      </c>
      <c r="Q30" s="5">
        <f t="shared" si="21"/>
        <v>13780000</v>
      </c>
    </row>
    <row r="32" spans="2:17" x14ac:dyDescent="0.3">
      <c r="B32" s="1" t="s">
        <v>20</v>
      </c>
      <c r="C32" s="12">
        <f>MAX(C30:Q30)</f>
        <v>14305000</v>
      </c>
    </row>
    <row r="35" spans="2:33" x14ac:dyDescent="0.3">
      <c r="B35" s="16" t="s">
        <v>24</v>
      </c>
    </row>
    <row r="36" spans="2:33" x14ac:dyDescent="0.3">
      <c r="B36" t="s">
        <v>25</v>
      </c>
    </row>
    <row r="38" spans="2:33" x14ac:dyDescent="0.3">
      <c r="B38" t="s">
        <v>16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</row>
    <row r="39" spans="2:33" x14ac:dyDescent="0.3">
      <c r="B39" t="s">
        <v>17</v>
      </c>
      <c r="C39">
        <v>150</v>
      </c>
      <c r="D39">
        <v>100</v>
      </c>
      <c r="E39">
        <v>200</v>
      </c>
      <c r="F39">
        <v>175</v>
      </c>
      <c r="G39">
        <v>50</v>
      </c>
      <c r="H39">
        <v>1200</v>
      </c>
      <c r="I39">
        <v>1000</v>
      </c>
      <c r="J39">
        <v>300</v>
      </c>
      <c r="K39">
        <v>225</v>
      </c>
      <c r="L39">
        <v>60</v>
      </c>
      <c r="M39">
        <v>2500</v>
      </c>
      <c r="N39">
        <v>2000</v>
      </c>
      <c r="O39">
        <v>600</v>
      </c>
      <c r="P39">
        <v>300</v>
      </c>
      <c r="Q39">
        <v>100</v>
      </c>
    </row>
    <row r="40" spans="2:33" x14ac:dyDescent="0.3">
      <c r="B40" t="s">
        <v>19</v>
      </c>
      <c r="C40">
        <v>135</v>
      </c>
      <c r="D40">
        <v>85</v>
      </c>
      <c r="E40">
        <v>185</v>
      </c>
      <c r="F40">
        <v>160</v>
      </c>
      <c r="G40">
        <v>35</v>
      </c>
      <c r="H40">
        <v>1175</v>
      </c>
      <c r="I40">
        <v>975</v>
      </c>
      <c r="J40">
        <v>275</v>
      </c>
      <c r="K40">
        <v>200</v>
      </c>
      <c r="L40">
        <v>35</v>
      </c>
      <c r="M40">
        <v>2465</v>
      </c>
      <c r="N40">
        <v>1965</v>
      </c>
      <c r="O40">
        <v>565</v>
      </c>
      <c r="P40">
        <v>265</v>
      </c>
      <c r="Q40">
        <v>65</v>
      </c>
    </row>
    <row r="41" spans="2:33" x14ac:dyDescent="0.3">
      <c r="B41" t="s">
        <v>18</v>
      </c>
    </row>
    <row r="42" spans="2:33" x14ac:dyDescent="0.3">
      <c r="B42" t="s">
        <v>10</v>
      </c>
      <c r="C42">
        <v>525000</v>
      </c>
      <c r="D42">
        <v>275000</v>
      </c>
      <c r="E42">
        <v>0</v>
      </c>
      <c r="F42">
        <v>0</v>
      </c>
      <c r="G42">
        <v>25000</v>
      </c>
      <c r="H42">
        <v>5725000</v>
      </c>
      <c r="I42">
        <v>4725000</v>
      </c>
      <c r="J42">
        <v>1225000</v>
      </c>
      <c r="K42">
        <v>850000</v>
      </c>
      <c r="L42">
        <v>25000</v>
      </c>
      <c r="M42">
        <v>12175000</v>
      </c>
      <c r="N42">
        <v>9675000</v>
      </c>
      <c r="O42">
        <v>2675000</v>
      </c>
      <c r="P42">
        <v>1175000</v>
      </c>
      <c r="Q42">
        <v>175000</v>
      </c>
    </row>
    <row r="43" spans="2:33" x14ac:dyDescent="0.3">
      <c r="B43" t="s">
        <v>11</v>
      </c>
      <c r="C43">
        <v>0</v>
      </c>
      <c r="D43">
        <v>70000</v>
      </c>
      <c r="E43">
        <v>0</v>
      </c>
      <c r="F43">
        <v>0</v>
      </c>
      <c r="G43">
        <v>-30000</v>
      </c>
      <c r="H43">
        <v>0</v>
      </c>
      <c r="I43">
        <v>1850000</v>
      </c>
      <c r="J43">
        <v>450000</v>
      </c>
      <c r="K43">
        <v>300000</v>
      </c>
      <c r="L43">
        <v>-30000</v>
      </c>
      <c r="M43">
        <v>0</v>
      </c>
      <c r="N43">
        <v>3830000</v>
      </c>
      <c r="O43">
        <v>1030000</v>
      </c>
      <c r="P43">
        <v>430000</v>
      </c>
      <c r="Q43">
        <v>30000</v>
      </c>
      <c r="S43">
        <f>SUM(C$42:C$43)</f>
        <v>525000</v>
      </c>
      <c r="T43">
        <f t="shared" ref="T43:AF43" si="22">SUM(D$42:D$43)</f>
        <v>345000</v>
      </c>
      <c r="U43">
        <f t="shared" si="22"/>
        <v>0</v>
      </c>
      <c r="V43">
        <f t="shared" si="22"/>
        <v>0</v>
      </c>
      <c r="W43">
        <f t="shared" si="22"/>
        <v>-5000</v>
      </c>
      <c r="X43">
        <f t="shared" si="22"/>
        <v>5725000</v>
      </c>
      <c r="Y43">
        <f t="shared" si="22"/>
        <v>6575000</v>
      </c>
      <c r="Z43">
        <f t="shared" si="22"/>
        <v>1675000</v>
      </c>
      <c r="AA43">
        <f t="shared" si="22"/>
        <v>1150000</v>
      </c>
      <c r="AB43">
        <f t="shared" si="22"/>
        <v>-5000</v>
      </c>
      <c r="AC43">
        <f t="shared" si="22"/>
        <v>12175000</v>
      </c>
      <c r="AD43" s="1">
        <f t="shared" si="22"/>
        <v>13505000</v>
      </c>
      <c r="AE43">
        <f t="shared" si="22"/>
        <v>3705000</v>
      </c>
      <c r="AF43">
        <f t="shared" si="22"/>
        <v>1605000</v>
      </c>
      <c r="AG43">
        <f>SUM(Q$42:Q$43)</f>
        <v>205000</v>
      </c>
    </row>
    <row r="44" spans="2:33" x14ac:dyDescent="0.3">
      <c r="B44" t="s">
        <v>12</v>
      </c>
      <c r="C44">
        <v>2500000</v>
      </c>
      <c r="D44">
        <v>1500000</v>
      </c>
      <c r="E44">
        <v>3500000</v>
      </c>
      <c r="F44">
        <v>3000000</v>
      </c>
      <c r="G44">
        <v>500000</v>
      </c>
      <c r="H44">
        <v>0</v>
      </c>
      <c r="I44">
        <v>0</v>
      </c>
      <c r="J44">
        <v>5300000</v>
      </c>
      <c r="K44">
        <v>3800000</v>
      </c>
      <c r="L44">
        <v>500000</v>
      </c>
      <c r="M44">
        <v>0</v>
      </c>
      <c r="N44">
        <v>0</v>
      </c>
      <c r="O44">
        <v>11100000</v>
      </c>
      <c r="P44">
        <v>5100000</v>
      </c>
      <c r="Q44">
        <v>1100000</v>
      </c>
      <c r="S44">
        <f>SUM(C$42:C$44)</f>
        <v>3025000</v>
      </c>
      <c r="T44">
        <f t="shared" ref="T44:AG44" si="23">SUM(D$42:D$44)</f>
        <v>1845000</v>
      </c>
      <c r="U44">
        <f t="shared" si="23"/>
        <v>3500000</v>
      </c>
      <c r="V44">
        <f t="shared" si="23"/>
        <v>3000000</v>
      </c>
      <c r="W44">
        <f t="shared" si="23"/>
        <v>495000</v>
      </c>
      <c r="X44">
        <f t="shared" si="23"/>
        <v>5725000</v>
      </c>
      <c r="Y44">
        <f t="shared" si="23"/>
        <v>6575000</v>
      </c>
      <c r="Z44">
        <f t="shared" si="23"/>
        <v>6975000</v>
      </c>
      <c r="AA44">
        <f t="shared" si="23"/>
        <v>4950000</v>
      </c>
      <c r="AB44">
        <f t="shared" si="23"/>
        <v>495000</v>
      </c>
      <c r="AC44">
        <f t="shared" si="23"/>
        <v>12175000</v>
      </c>
      <c r="AD44">
        <f t="shared" si="23"/>
        <v>13505000</v>
      </c>
      <c r="AE44">
        <f t="shared" si="23"/>
        <v>14805000</v>
      </c>
      <c r="AF44">
        <f t="shared" si="23"/>
        <v>6705000</v>
      </c>
      <c r="AG44">
        <f t="shared" si="23"/>
        <v>1305000</v>
      </c>
    </row>
    <row r="45" spans="2:33" x14ac:dyDescent="0.3">
      <c r="B45" t="s">
        <v>13</v>
      </c>
      <c r="C45">
        <v>1825000</v>
      </c>
      <c r="D45">
        <v>1075000</v>
      </c>
      <c r="E45">
        <v>0</v>
      </c>
      <c r="F45">
        <v>2200000</v>
      </c>
      <c r="G45">
        <v>325000</v>
      </c>
      <c r="H45">
        <v>0</v>
      </c>
      <c r="I45">
        <v>0</v>
      </c>
      <c r="J45">
        <v>0</v>
      </c>
      <c r="K45">
        <v>2800000</v>
      </c>
      <c r="L45">
        <v>325000</v>
      </c>
      <c r="M45">
        <v>0</v>
      </c>
      <c r="N45">
        <v>0</v>
      </c>
      <c r="O45">
        <v>0</v>
      </c>
      <c r="P45">
        <v>3775000</v>
      </c>
      <c r="Q45">
        <v>775000</v>
      </c>
    </row>
    <row r="46" spans="2:33" x14ac:dyDescent="0.3">
      <c r="B46" t="s">
        <v>14</v>
      </c>
      <c r="C46">
        <v>0</v>
      </c>
      <c r="D46">
        <v>0</v>
      </c>
      <c r="E46">
        <v>0</v>
      </c>
      <c r="F46">
        <v>0</v>
      </c>
      <c r="G46">
        <v>7200000</v>
      </c>
      <c r="H46">
        <v>0</v>
      </c>
      <c r="I46">
        <v>0</v>
      </c>
      <c r="J46">
        <v>0</v>
      </c>
      <c r="K46">
        <v>0</v>
      </c>
      <c r="L46">
        <v>5200000</v>
      </c>
      <c r="M46">
        <v>0</v>
      </c>
      <c r="N46">
        <v>0</v>
      </c>
      <c r="O46">
        <v>0</v>
      </c>
      <c r="P46">
        <v>0</v>
      </c>
      <c r="Q46">
        <v>12200000</v>
      </c>
    </row>
    <row r="47" spans="2:33" x14ac:dyDescent="0.3">
      <c r="B47" t="s">
        <v>21</v>
      </c>
      <c r="C47">
        <v>4850000</v>
      </c>
      <c r="D47">
        <v>2920000</v>
      </c>
      <c r="E47">
        <v>3500000</v>
      </c>
      <c r="F47">
        <v>5200000</v>
      </c>
      <c r="G47">
        <v>8020000</v>
      </c>
      <c r="H47">
        <v>5725000</v>
      </c>
      <c r="I47">
        <v>6575000</v>
      </c>
      <c r="J47">
        <v>6975000</v>
      </c>
      <c r="K47">
        <v>7750000</v>
      </c>
      <c r="L47">
        <v>6020000</v>
      </c>
      <c r="M47">
        <v>12175000</v>
      </c>
      <c r="N47">
        <v>13505000</v>
      </c>
      <c r="O47">
        <v>14805000</v>
      </c>
      <c r="P47">
        <v>10480000</v>
      </c>
      <c r="Q47">
        <v>14280000</v>
      </c>
    </row>
    <row r="48" spans="2:33" x14ac:dyDescent="0.3">
      <c r="B48" t="s">
        <v>22</v>
      </c>
      <c r="C48">
        <v>4750000</v>
      </c>
      <c r="D48">
        <v>2820000</v>
      </c>
      <c r="E48">
        <v>3400000</v>
      </c>
      <c r="F48">
        <v>5100000</v>
      </c>
      <c r="G48">
        <v>7920000</v>
      </c>
      <c r="H48">
        <v>5525000</v>
      </c>
      <c r="I48">
        <v>6375000</v>
      </c>
      <c r="J48">
        <v>6775000</v>
      </c>
      <c r="K48">
        <v>7550000</v>
      </c>
      <c r="L48">
        <v>5820000</v>
      </c>
      <c r="M48">
        <v>11675000</v>
      </c>
      <c r="N48">
        <v>13005000</v>
      </c>
      <c r="O48">
        <v>14305000</v>
      </c>
      <c r="P48">
        <v>9980000</v>
      </c>
      <c r="Q48">
        <v>13780000</v>
      </c>
    </row>
    <row r="50" spans="1:20" x14ac:dyDescent="0.3">
      <c r="B50" s="1" t="s">
        <v>26</v>
      </c>
      <c r="C50" s="1" t="s">
        <v>1</v>
      </c>
      <c r="D50" s="1" t="s">
        <v>1</v>
      </c>
      <c r="E50" s="1" t="s">
        <v>1</v>
      </c>
      <c r="F50" s="1" t="s">
        <v>1</v>
      </c>
      <c r="G50" s="1" t="s">
        <v>1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3</v>
      </c>
      <c r="N50" s="1" t="s">
        <v>3</v>
      </c>
      <c r="O50" s="1" t="s">
        <v>3</v>
      </c>
      <c r="P50" s="1" t="s">
        <v>3</v>
      </c>
      <c r="Q50" s="1" t="s">
        <v>3</v>
      </c>
      <c r="S50" s="1" t="s">
        <v>28</v>
      </c>
    </row>
    <row r="51" spans="1:20" x14ac:dyDescent="0.3">
      <c r="B51" s="2" t="s">
        <v>10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7">
        <v>1</v>
      </c>
      <c r="O51" s="2">
        <v>0</v>
      </c>
      <c r="P51" s="2">
        <v>0</v>
      </c>
      <c r="Q51" s="2">
        <v>0</v>
      </c>
      <c r="S51">
        <f>SUM($C51:$Q51)</f>
        <v>1</v>
      </c>
    </row>
    <row r="52" spans="1:20" ht="28.8" x14ac:dyDescent="0.3">
      <c r="B52" s="17" t="s">
        <v>11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7">
        <v>1</v>
      </c>
      <c r="O52" s="2">
        <v>0</v>
      </c>
      <c r="P52" s="2">
        <v>0</v>
      </c>
      <c r="Q52" s="2">
        <v>0</v>
      </c>
      <c r="S52">
        <f t="shared" ref="S52:S56" si="24">SUM($C52:$Q52)</f>
        <v>1</v>
      </c>
    </row>
    <row r="53" spans="1:20" ht="28.8" x14ac:dyDescent="0.3">
      <c r="B53" s="17" t="s">
        <v>12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7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S53">
        <f t="shared" si="24"/>
        <v>1</v>
      </c>
    </row>
    <row r="54" spans="1:20" x14ac:dyDescent="0.3">
      <c r="B54" s="2" t="s">
        <v>13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7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S54">
        <f t="shared" si="24"/>
        <v>1</v>
      </c>
    </row>
    <row r="55" spans="1:20" x14ac:dyDescent="0.3">
      <c r="B55" s="2" t="s">
        <v>14</v>
      </c>
      <c r="C55" s="2">
        <v>0</v>
      </c>
      <c r="D55" s="2">
        <v>0</v>
      </c>
      <c r="E55" s="2">
        <v>0</v>
      </c>
      <c r="F55" s="2">
        <v>0</v>
      </c>
      <c r="G55" s="7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S55">
        <f t="shared" si="24"/>
        <v>1</v>
      </c>
    </row>
    <row r="56" spans="1:20" x14ac:dyDescent="0.3">
      <c r="B56" s="7" t="s">
        <v>31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S56" s="13">
        <f t="shared" si="24"/>
        <v>3</v>
      </c>
      <c r="T56" t="s">
        <v>30</v>
      </c>
    </row>
    <row r="58" spans="1:20" x14ac:dyDescent="0.3">
      <c r="A58" s="18"/>
      <c r="B58">
        <v>100</v>
      </c>
      <c r="G58">
        <f>SUM(C56:G56)</f>
        <v>1</v>
      </c>
      <c r="L58">
        <f>SUM(H56:L56)</f>
        <v>1</v>
      </c>
      <c r="Q58">
        <f>SUM(M56:Q56)</f>
        <v>1</v>
      </c>
    </row>
    <row r="59" spans="1:20" x14ac:dyDescent="0.3">
      <c r="B59" s="18" t="s">
        <v>29</v>
      </c>
      <c r="C59">
        <f>SUM(C51:C55)-$B$58*C56</f>
        <v>0</v>
      </c>
      <c r="D59">
        <f t="shared" ref="D59:Q59" si="25">SUM(D51:D55)-$B$58*D56</f>
        <v>0</v>
      </c>
      <c r="E59">
        <f t="shared" si="25"/>
        <v>0</v>
      </c>
      <c r="F59">
        <f t="shared" si="25"/>
        <v>0</v>
      </c>
      <c r="G59">
        <f t="shared" si="25"/>
        <v>-99</v>
      </c>
      <c r="H59">
        <f t="shared" si="25"/>
        <v>0</v>
      </c>
      <c r="I59">
        <f t="shared" si="25"/>
        <v>0</v>
      </c>
      <c r="J59">
        <f t="shared" si="25"/>
        <v>0</v>
      </c>
      <c r="K59">
        <f t="shared" si="25"/>
        <v>-98</v>
      </c>
      <c r="L59">
        <f t="shared" si="25"/>
        <v>0</v>
      </c>
      <c r="M59">
        <f t="shared" si="25"/>
        <v>0</v>
      </c>
      <c r="N59">
        <f t="shared" si="25"/>
        <v>-98</v>
      </c>
      <c r="O59">
        <f t="shared" si="25"/>
        <v>0</v>
      </c>
      <c r="P59">
        <f t="shared" si="25"/>
        <v>0</v>
      </c>
      <c r="Q59">
        <f t="shared" si="25"/>
        <v>0</v>
      </c>
    </row>
    <row r="63" spans="1:20" x14ac:dyDescent="0.3">
      <c r="B63" s="1" t="s">
        <v>27</v>
      </c>
      <c r="C63" s="13">
        <f>SUMPRODUCT(C51:Q55,C42:Q46)-SUM(C56:G56)*$C$5-SUM(H56:L56)*$D$5-SUM(M56:Q56)*$E$5</f>
        <v>26505000</v>
      </c>
    </row>
  </sheetData>
  <mergeCells count="1">
    <mergeCell ref="E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Meeth Handa</dc:creator>
  <cp:lastModifiedBy>Meeth Handa</cp:lastModifiedBy>
  <dcterms:created xsi:type="dcterms:W3CDTF">2023-04-05T17:44:53Z</dcterms:created>
  <dcterms:modified xsi:type="dcterms:W3CDTF">2023-04-05T19:38:54Z</dcterms:modified>
</cp:coreProperties>
</file>