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parth\iCloudDrive\Documents\UT Austin\Marketing Analytics\3rd Assignment\"/>
    </mc:Choice>
  </mc:AlternateContent>
  <xr:revisionPtr revIDLastSave="0" documentId="13_ncr:1_{22212C77-9FAD-4D24-9DFB-5B4B60B100AF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Apple Data" sheetId="2" r:id="rId1"/>
    <sheet name="PART I - Q1 and 3" sheetId="6" r:id="rId2"/>
    <sheet name="PART I - Q2 and 3" sheetId="7" r:id="rId3"/>
    <sheet name="PART II - Q1" sheetId="8" r:id="rId4"/>
    <sheet name="PART II - Q2" sheetId="9" r:id="rId5"/>
    <sheet name="PART II - Q3" sheetId="10" r:id="rId6"/>
  </sheets>
  <definedNames>
    <definedName name="solver_adj" localSheetId="3" hidden="1">'PART II - Q1'!$J$1</definedName>
    <definedName name="solver_adj" localSheetId="4" hidden="1">'PART II - Q2'!$N$2:$P$2</definedName>
    <definedName name="solver_cvg" localSheetId="3" hidden="1">0.0001</definedName>
    <definedName name="solver_cvg" localSheetId="4" hidden="1">0.0001</definedName>
    <definedName name="solver_drv" localSheetId="3" hidden="1">1</definedName>
    <definedName name="solver_drv" localSheetId="4" hidden="1">2</definedName>
    <definedName name="solver_eng" localSheetId="3" hidden="1">1</definedName>
    <definedName name="solver_eng" localSheetId="4" hidden="1">1</definedName>
    <definedName name="solver_est" localSheetId="3" hidden="1">1</definedName>
    <definedName name="solver_est" localSheetId="4" hidden="1">1</definedName>
    <definedName name="solver_itr" localSheetId="3" hidden="1">2147483647</definedName>
    <definedName name="solver_itr" localSheetId="4" hidden="1">2147483647</definedName>
    <definedName name="solver_lhs1" localSheetId="3" hidden="1">'PART II - Q1'!$J$1</definedName>
    <definedName name="solver_lhs1" localSheetId="4" hidden="1">'PART II - Q2'!$N$2:$P$2</definedName>
    <definedName name="solver_lhs2" localSheetId="3" hidden="1">'PART II - Q1'!$J$1</definedName>
    <definedName name="solver_lhs2" localSheetId="4" hidden="1">'PART II - Q2'!$N$2:$P$2</definedName>
    <definedName name="solver_mip" localSheetId="3" hidden="1">2147483647</definedName>
    <definedName name="solver_mip" localSheetId="4" hidden="1">2147483647</definedName>
    <definedName name="solver_mni" localSheetId="3" hidden="1">30</definedName>
    <definedName name="solver_mni" localSheetId="4" hidden="1">30</definedName>
    <definedName name="solver_mrt" localSheetId="3" hidden="1">0.075</definedName>
    <definedName name="solver_mrt" localSheetId="4" hidden="1">0.075</definedName>
    <definedName name="solver_msl" localSheetId="3" hidden="1">2</definedName>
    <definedName name="solver_msl" localSheetId="4" hidden="1">2</definedName>
    <definedName name="solver_neg" localSheetId="3" hidden="1">1</definedName>
    <definedName name="solver_neg" localSheetId="4" hidden="1">1</definedName>
    <definedName name="solver_nod" localSheetId="3" hidden="1">2147483647</definedName>
    <definedName name="solver_nod" localSheetId="4" hidden="1">2147483647</definedName>
    <definedName name="solver_num" localSheetId="3" hidden="1">2</definedName>
    <definedName name="solver_num" localSheetId="4" hidden="1">2</definedName>
    <definedName name="solver_nwt" localSheetId="3" hidden="1">1</definedName>
    <definedName name="solver_nwt" localSheetId="4" hidden="1">1</definedName>
    <definedName name="solver_opt" localSheetId="3" hidden="1">'PART II - Q1'!$G$2</definedName>
    <definedName name="solver_opt" localSheetId="4" hidden="1">'PART II - Q2'!$V$13</definedName>
    <definedName name="solver_pre" localSheetId="3" hidden="1">0.000001</definedName>
    <definedName name="solver_pre" localSheetId="4" hidden="1">0.000001</definedName>
    <definedName name="solver_rbv" localSheetId="3" hidden="1">1</definedName>
    <definedName name="solver_rbv" localSheetId="4" hidden="1">2</definedName>
    <definedName name="solver_rel1" localSheetId="3" hidden="1">1</definedName>
    <definedName name="solver_rel1" localSheetId="4" hidden="1">1</definedName>
    <definedName name="solver_rel2" localSheetId="3" hidden="1">3</definedName>
    <definedName name="solver_rel2" localSheetId="4" hidden="1">3</definedName>
    <definedName name="solver_rhs1" localSheetId="3" hidden="1">1</definedName>
    <definedName name="solver_rhs1" localSheetId="4" hidden="1">1</definedName>
    <definedName name="solver_rhs2" localSheetId="3" hidden="1">0</definedName>
    <definedName name="solver_rhs2" localSheetId="4" hidden="1">0</definedName>
    <definedName name="solver_rlx" localSheetId="3" hidden="1">2</definedName>
    <definedName name="solver_rlx" localSheetId="4" hidden="1">2</definedName>
    <definedName name="solver_rsd" localSheetId="3" hidden="1">0</definedName>
    <definedName name="solver_rsd" localSheetId="4" hidden="1">0</definedName>
    <definedName name="solver_scl" localSheetId="3" hidden="1">1</definedName>
    <definedName name="solver_scl" localSheetId="4" hidden="1">2</definedName>
    <definedName name="solver_sho" localSheetId="3" hidden="1">2</definedName>
    <definedName name="solver_sho" localSheetId="4" hidden="1">2</definedName>
    <definedName name="solver_ssz" localSheetId="3" hidden="1">100</definedName>
    <definedName name="solver_ssz" localSheetId="4" hidden="1">100</definedName>
    <definedName name="solver_tim" localSheetId="3" hidden="1">2147483647</definedName>
    <definedName name="solver_tim" localSheetId="4" hidden="1">2147483647</definedName>
    <definedName name="solver_tol" localSheetId="3" hidden="1">0.01</definedName>
    <definedName name="solver_tol" localSheetId="4" hidden="1">0.01</definedName>
    <definedName name="solver_typ" localSheetId="3" hidden="1">2</definedName>
    <definedName name="solver_typ" localSheetId="4" hidden="1">2</definedName>
    <definedName name="solver_val" localSheetId="3" hidden="1">0</definedName>
    <definedName name="solver_val" localSheetId="4" hidden="1">0</definedName>
    <definedName name="solver_ver" localSheetId="3" hidden="1">3</definedName>
    <definedName name="solver_ver" localSheetId="4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6" l="1"/>
  <c r="P2" i="6"/>
  <c r="P3" i="7"/>
  <c r="P2" i="7"/>
  <c r="Q12" i="9" l="1"/>
  <c r="T13" i="9" s="1"/>
  <c r="S12" i="9"/>
  <c r="R12" i="9"/>
  <c r="J6" i="9"/>
  <c r="K6" i="9" s="1"/>
  <c r="J7" i="9"/>
  <c r="K7" i="9" s="1"/>
  <c r="J8" i="9"/>
  <c r="K8" i="9" s="1"/>
  <c r="J9" i="9"/>
  <c r="K9" i="9" s="1"/>
  <c r="J10" i="9"/>
  <c r="K10" i="9" s="1"/>
  <c r="J11" i="9"/>
  <c r="K11" i="9" s="1"/>
  <c r="J12" i="9"/>
  <c r="K12" i="9" s="1"/>
  <c r="J5" i="9"/>
  <c r="K5" i="9" s="1"/>
  <c r="I2" i="9"/>
  <c r="Q13" i="9" l="1"/>
  <c r="R13" i="9" s="1"/>
  <c r="Q14" i="9" s="1"/>
  <c r="S13" i="9"/>
  <c r="L5" i="9"/>
  <c r="R14" i="9" l="1"/>
  <c r="T15" i="9" s="1"/>
  <c r="T14" i="9"/>
  <c r="U14" i="9" s="1"/>
  <c r="S14" i="9"/>
  <c r="U13" i="9"/>
  <c r="Q15" i="9" l="1"/>
  <c r="S15" i="9" s="1"/>
  <c r="R15" i="9" l="1"/>
  <c r="Q16" i="9" s="1"/>
  <c r="R16" i="9" s="1"/>
  <c r="Q17" i="9" s="1"/>
  <c r="R17" i="9" s="1"/>
  <c r="Q18" i="9" s="1"/>
  <c r="U15" i="9"/>
  <c r="S16" i="9" l="1"/>
  <c r="T16" i="9"/>
  <c r="U16" i="9" s="1"/>
  <c r="R18" i="9"/>
  <c r="Q19" i="9" s="1"/>
  <c r="R19" i="9" s="1"/>
  <c r="S17" i="9"/>
  <c r="T18" i="9"/>
  <c r="U18" i="9" s="1"/>
  <c r="T17" i="9"/>
  <c r="U17" i="9" s="1"/>
  <c r="S18" i="9"/>
  <c r="Q20" i="9" l="1"/>
  <c r="R20" i="9" s="1"/>
  <c r="Q21" i="9" s="1"/>
  <c r="S19" i="9"/>
  <c r="T19" i="9"/>
  <c r="U19" i="9" s="1"/>
  <c r="T20" i="9"/>
  <c r="S20" i="9" l="1"/>
  <c r="T21" i="9"/>
  <c r="S21" i="9"/>
  <c r="U20" i="9"/>
  <c r="R21" i="9"/>
  <c r="Q22" i="9" s="1"/>
  <c r="T22" i="9" l="1"/>
  <c r="U21" i="9"/>
  <c r="S22" i="9"/>
  <c r="R22" i="9"/>
  <c r="Q23" i="9" s="1"/>
  <c r="T23" i="9" l="1"/>
  <c r="S23" i="9"/>
  <c r="U22" i="9"/>
  <c r="R23" i="9"/>
  <c r="Q24" i="9" s="1"/>
  <c r="T24" i="9" l="1"/>
  <c r="U23" i="9"/>
  <c r="S24" i="9"/>
  <c r="R24" i="9"/>
  <c r="Q25" i="9" s="1"/>
  <c r="T25" i="9" l="1"/>
  <c r="S25" i="9"/>
  <c r="U24" i="9"/>
  <c r="R25" i="9"/>
  <c r="Q26" i="9" s="1"/>
  <c r="T26" i="9" l="1"/>
  <c r="S26" i="9"/>
  <c r="U25" i="9"/>
  <c r="R26" i="9"/>
  <c r="Q27" i="9" s="1"/>
  <c r="T27" i="9" l="1"/>
  <c r="S27" i="9"/>
  <c r="U26" i="9"/>
  <c r="R27" i="9"/>
  <c r="Q28" i="9" s="1"/>
  <c r="T28" i="9" l="1"/>
  <c r="S28" i="9"/>
  <c r="U27" i="9"/>
  <c r="R28" i="9"/>
  <c r="Q29" i="9" s="1"/>
  <c r="T29" i="9" l="1"/>
  <c r="S29" i="9"/>
  <c r="U28" i="9"/>
  <c r="R29" i="9"/>
  <c r="Q30" i="9" s="1"/>
  <c r="T30" i="9" l="1"/>
  <c r="S30" i="9"/>
  <c r="U29" i="9"/>
  <c r="R30" i="9"/>
  <c r="Q31" i="9" s="1"/>
  <c r="T31" i="9" l="1"/>
  <c r="U30" i="9"/>
  <c r="S31" i="9"/>
  <c r="R31" i="9"/>
  <c r="Q32" i="9" s="1"/>
  <c r="T32" i="9" l="1"/>
  <c r="S32" i="9"/>
  <c r="U31" i="9"/>
  <c r="R32" i="9"/>
  <c r="Q33" i="9" s="1"/>
  <c r="T33" i="9" l="1"/>
  <c r="S33" i="9"/>
  <c r="U32" i="9"/>
  <c r="R33" i="9"/>
  <c r="Q34" i="9" s="1"/>
  <c r="T34" i="9" l="1"/>
  <c r="U33" i="9"/>
  <c r="S34" i="9"/>
  <c r="R34" i="9"/>
  <c r="Q35" i="9" s="1"/>
  <c r="T35" i="9" l="1"/>
  <c r="U34" i="9"/>
  <c r="S35" i="9"/>
  <c r="R35" i="9"/>
  <c r="Q36" i="9" s="1"/>
  <c r="T36" i="9" l="1"/>
  <c r="S36" i="9"/>
  <c r="U35" i="9"/>
  <c r="R36" i="9"/>
  <c r="Q37" i="9" s="1"/>
  <c r="T37" i="9" l="1"/>
  <c r="S37" i="9"/>
  <c r="U36" i="9"/>
  <c r="R37" i="9"/>
  <c r="Q38" i="9" s="1"/>
  <c r="T38" i="9" l="1"/>
  <c r="S38" i="9"/>
  <c r="U37" i="9"/>
  <c r="R38" i="9"/>
  <c r="Q39" i="9" s="1"/>
  <c r="T39" i="9" l="1"/>
  <c r="U38" i="9"/>
  <c r="S39" i="9"/>
  <c r="R39" i="9"/>
  <c r="Q40" i="9" s="1"/>
  <c r="T40" i="9" l="1"/>
  <c r="U39" i="9"/>
  <c r="S40" i="9"/>
  <c r="R40" i="9"/>
  <c r="Q41" i="9" s="1"/>
  <c r="T41" i="9" l="1"/>
  <c r="S41" i="9"/>
  <c r="U40" i="9"/>
  <c r="R41" i="9"/>
  <c r="Q42" i="9" s="1"/>
  <c r="T42" i="9" l="1"/>
  <c r="S42" i="9"/>
  <c r="U41" i="9"/>
  <c r="R42" i="9"/>
  <c r="Q43" i="9" s="1"/>
  <c r="T43" i="9" l="1"/>
  <c r="S43" i="9"/>
  <c r="U42" i="9"/>
  <c r="R43" i="9"/>
  <c r="Q44" i="9" s="1"/>
  <c r="T44" i="9" l="1"/>
  <c r="U43" i="9"/>
  <c r="S44" i="9"/>
  <c r="R44" i="9"/>
  <c r="Q45" i="9" s="1"/>
  <c r="T45" i="9" l="1"/>
  <c r="S45" i="9"/>
  <c r="U44" i="9"/>
  <c r="R45" i="9"/>
  <c r="Q46" i="9" s="1"/>
  <c r="T46" i="9" l="1"/>
  <c r="S46" i="9"/>
  <c r="U45" i="9"/>
  <c r="R46" i="9"/>
  <c r="Q47" i="9" s="1"/>
  <c r="T47" i="9" l="1"/>
  <c r="S47" i="9"/>
  <c r="U46" i="9"/>
  <c r="R47" i="9"/>
  <c r="Q48" i="9" s="1"/>
  <c r="T48" i="9" l="1"/>
  <c r="S48" i="9"/>
  <c r="U47" i="9"/>
  <c r="R48" i="9"/>
  <c r="Q49" i="9" s="1"/>
  <c r="T49" i="9" l="1"/>
  <c r="S49" i="9"/>
  <c r="U48" i="9"/>
  <c r="R49" i="9"/>
  <c r="Q50" i="9" s="1"/>
  <c r="T50" i="9" l="1"/>
  <c r="S50" i="9"/>
  <c r="U49" i="9"/>
  <c r="R50" i="9"/>
  <c r="Q51" i="9" s="1"/>
  <c r="T51" i="9" l="1"/>
  <c r="S51" i="9"/>
  <c r="U50" i="9"/>
  <c r="R51" i="9"/>
  <c r="Q52" i="9" s="1"/>
  <c r="T52" i="9" l="1"/>
  <c r="S52" i="9"/>
  <c r="U51" i="9"/>
  <c r="R52" i="9"/>
  <c r="Q53" i="9" s="1"/>
  <c r="T53" i="9" l="1"/>
  <c r="S53" i="9"/>
  <c r="U52" i="9"/>
  <c r="R53" i="9"/>
  <c r="Q54" i="9" s="1"/>
  <c r="T54" i="9" l="1"/>
  <c r="S54" i="9"/>
  <c r="U53" i="9"/>
  <c r="R54" i="9"/>
  <c r="Q55" i="9" s="1"/>
  <c r="T55" i="9" l="1"/>
  <c r="U54" i="9"/>
  <c r="S55" i="9"/>
  <c r="R55" i="9"/>
  <c r="Q56" i="9" s="1"/>
  <c r="T56" i="9" l="1"/>
  <c r="S56" i="9"/>
  <c r="U55" i="9"/>
  <c r="R56" i="9"/>
  <c r="Q57" i="9" s="1"/>
  <c r="T57" i="9" l="1"/>
  <c r="S57" i="9"/>
  <c r="U56" i="9"/>
  <c r="R57" i="9"/>
  <c r="Q58" i="9" s="1"/>
  <c r="T58" i="9" l="1"/>
  <c r="S58" i="9"/>
  <c r="U57" i="9"/>
  <c r="R58" i="9"/>
  <c r="Q59" i="9" s="1"/>
  <c r="T59" i="9" l="1"/>
  <c r="S59" i="9"/>
  <c r="U58" i="9"/>
  <c r="R59" i="9"/>
  <c r="Q60" i="9" s="1"/>
  <c r="T60" i="9" l="1"/>
  <c r="S60" i="9"/>
  <c r="U59" i="9"/>
  <c r="R60" i="9"/>
  <c r="Q61" i="9" s="1"/>
  <c r="T61" i="9" l="1"/>
  <c r="S61" i="9"/>
  <c r="U60" i="9"/>
  <c r="R61" i="9"/>
  <c r="Q62" i="9" s="1"/>
  <c r="T62" i="9" l="1"/>
  <c r="S62" i="9"/>
  <c r="U61" i="9"/>
  <c r="R62" i="9"/>
  <c r="Q63" i="9" s="1"/>
  <c r="T63" i="9" l="1"/>
  <c r="U62" i="9"/>
  <c r="S63" i="9"/>
  <c r="R63" i="9"/>
  <c r="Q64" i="9" s="1"/>
  <c r="T64" i="9" l="1"/>
  <c r="U63" i="9"/>
  <c r="S64" i="9"/>
  <c r="R64" i="9"/>
  <c r="Q65" i="9" s="1"/>
  <c r="T65" i="9" l="1"/>
  <c r="S65" i="9"/>
  <c r="U64" i="9"/>
  <c r="R65" i="9"/>
  <c r="Q66" i="9" s="1"/>
  <c r="T66" i="9" l="1"/>
  <c r="S66" i="9"/>
  <c r="U65" i="9"/>
  <c r="R66" i="9"/>
  <c r="Q67" i="9" s="1"/>
  <c r="T67" i="9" l="1"/>
  <c r="S67" i="9"/>
  <c r="U66" i="9"/>
  <c r="R67" i="9"/>
  <c r="Q68" i="9" s="1"/>
  <c r="T68" i="9" l="1"/>
  <c r="S68" i="9"/>
  <c r="U67" i="9"/>
  <c r="R68" i="9"/>
  <c r="Q69" i="9" s="1"/>
  <c r="T69" i="9" l="1"/>
  <c r="S69" i="9"/>
  <c r="U68" i="9"/>
  <c r="R69" i="9"/>
  <c r="Q70" i="9" s="1"/>
  <c r="T70" i="9" l="1"/>
  <c r="S70" i="9"/>
  <c r="U69" i="9"/>
  <c r="R70" i="9"/>
  <c r="Q71" i="9" s="1"/>
  <c r="T71" i="9" l="1"/>
  <c r="S71" i="9"/>
  <c r="U70" i="9"/>
  <c r="R71" i="9"/>
  <c r="Q72" i="9" s="1"/>
  <c r="T72" i="9" l="1"/>
  <c r="S72" i="9"/>
  <c r="U71" i="9"/>
  <c r="R72" i="9"/>
  <c r="Q73" i="9" s="1"/>
  <c r="T73" i="9" l="1"/>
  <c r="S73" i="9"/>
  <c r="U72" i="9"/>
  <c r="R73" i="9"/>
  <c r="Q74" i="9" s="1"/>
  <c r="T74" i="9" l="1"/>
  <c r="S74" i="9"/>
  <c r="U73" i="9"/>
  <c r="R74" i="9"/>
  <c r="Q75" i="9" s="1"/>
  <c r="T75" i="9" l="1"/>
  <c r="S75" i="9"/>
  <c r="U74" i="9"/>
  <c r="R75" i="9"/>
  <c r="Q76" i="9" s="1"/>
  <c r="T76" i="9" l="1"/>
  <c r="U75" i="9"/>
  <c r="S76" i="9"/>
  <c r="R76" i="9"/>
  <c r="Q77" i="9" s="1"/>
  <c r="T77" i="9" l="1"/>
  <c r="S77" i="9"/>
  <c r="U76" i="9"/>
  <c r="R77" i="9"/>
  <c r="Q78" i="9" s="1"/>
  <c r="T78" i="9" l="1"/>
  <c r="S78" i="9"/>
  <c r="U77" i="9"/>
  <c r="R78" i="9"/>
  <c r="Q79" i="9" s="1"/>
  <c r="T79" i="9" l="1"/>
  <c r="S79" i="9"/>
  <c r="U78" i="9"/>
  <c r="R79" i="9"/>
  <c r="Q80" i="9" s="1"/>
  <c r="T80" i="9" l="1"/>
  <c r="S80" i="9"/>
  <c r="U79" i="9"/>
  <c r="R80" i="9"/>
  <c r="Q81" i="9" s="1"/>
  <c r="T81" i="9" l="1"/>
  <c r="S81" i="9"/>
  <c r="U80" i="9"/>
  <c r="R81" i="9"/>
  <c r="Q82" i="9" s="1"/>
  <c r="T82" i="9" l="1"/>
  <c r="S82" i="9"/>
  <c r="U81" i="9"/>
  <c r="R82" i="9"/>
  <c r="Q83" i="9" s="1"/>
  <c r="T83" i="9" l="1"/>
  <c r="S83" i="9"/>
  <c r="U82" i="9"/>
  <c r="R83" i="9"/>
  <c r="Q84" i="9" s="1"/>
  <c r="T84" i="9" l="1"/>
  <c r="S84" i="9"/>
  <c r="U83" i="9"/>
  <c r="R84" i="9"/>
  <c r="Q85" i="9" s="1"/>
  <c r="T85" i="9" l="1"/>
  <c r="U84" i="9"/>
  <c r="S85" i="9"/>
  <c r="R85" i="9"/>
  <c r="Q86" i="9" s="1"/>
  <c r="T86" i="9" l="1"/>
  <c r="S86" i="9"/>
  <c r="U85" i="9"/>
  <c r="R86" i="9"/>
  <c r="Q87" i="9" s="1"/>
  <c r="T87" i="9" l="1"/>
  <c r="S87" i="9"/>
  <c r="U86" i="9"/>
  <c r="R87" i="9"/>
  <c r="Q88" i="9" s="1"/>
  <c r="T88" i="9" l="1"/>
  <c r="S88" i="9"/>
  <c r="U87" i="9"/>
  <c r="R88" i="9"/>
  <c r="Q89" i="9" s="1"/>
  <c r="T89" i="9" l="1"/>
  <c r="U88" i="9"/>
  <c r="S89" i="9"/>
  <c r="R89" i="9"/>
  <c r="Q90" i="9" s="1"/>
  <c r="T90" i="9" l="1"/>
  <c r="S90" i="9"/>
  <c r="U89" i="9"/>
  <c r="R90" i="9"/>
  <c r="Q91" i="9" s="1"/>
  <c r="T91" i="9" l="1"/>
  <c r="S91" i="9"/>
  <c r="U90" i="9"/>
  <c r="R91" i="9"/>
  <c r="Q92" i="9" s="1"/>
  <c r="T92" i="9" l="1"/>
  <c r="S92" i="9"/>
  <c r="U91" i="9"/>
  <c r="R92" i="9"/>
  <c r="Q93" i="9" s="1"/>
  <c r="T93" i="9" l="1"/>
  <c r="S93" i="9"/>
  <c r="U92" i="9"/>
  <c r="R93" i="9"/>
  <c r="Q94" i="9" s="1"/>
  <c r="T94" i="9" l="1"/>
  <c r="S94" i="9"/>
  <c r="U93" i="9"/>
  <c r="R94" i="9"/>
  <c r="Q95" i="9" s="1"/>
  <c r="T95" i="9" l="1"/>
  <c r="S95" i="9"/>
  <c r="U94" i="9"/>
  <c r="R95" i="9"/>
  <c r="Q96" i="9" s="1"/>
  <c r="T96" i="9" l="1"/>
  <c r="S96" i="9"/>
  <c r="U95" i="9"/>
  <c r="R96" i="9"/>
  <c r="Q97" i="9" s="1"/>
  <c r="T97" i="9" l="1"/>
  <c r="U96" i="9"/>
  <c r="S97" i="9"/>
  <c r="R97" i="9"/>
  <c r="Q98" i="9" s="1"/>
  <c r="T98" i="9" l="1"/>
  <c r="S98" i="9"/>
  <c r="U97" i="9"/>
  <c r="R98" i="9"/>
  <c r="Q99" i="9" s="1"/>
  <c r="T99" i="9" l="1"/>
  <c r="S99" i="9"/>
  <c r="U98" i="9"/>
  <c r="R99" i="9"/>
  <c r="Q100" i="9" s="1"/>
  <c r="T100" i="9" l="1"/>
  <c r="U99" i="9"/>
  <c r="S100" i="9"/>
  <c r="R100" i="9"/>
  <c r="Q101" i="9" s="1"/>
  <c r="T101" i="9" l="1"/>
  <c r="U100" i="9"/>
  <c r="S101" i="9"/>
  <c r="R101" i="9"/>
  <c r="Q102" i="9" s="1"/>
  <c r="T102" i="9" l="1"/>
  <c r="U101" i="9"/>
  <c r="S102" i="9"/>
  <c r="R102" i="9"/>
  <c r="Q103" i="9" s="1"/>
  <c r="T103" i="9" l="1"/>
  <c r="U102" i="9"/>
  <c r="S103" i="9"/>
  <c r="R103" i="9"/>
  <c r="Q104" i="9" s="1"/>
  <c r="T104" i="9" l="1"/>
  <c r="U103" i="9"/>
  <c r="S104" i="9"/>
  <c r="R104" i="9"/>
  <c r="Q105" i="9" s="1"/>
  <c r="T105" i="9" l="1"/>
  <c r="S105" i="9"/>
  <c r="U104" i="9"/>
  <c r="R105" i="9"/>
  <c r="Q106" i="9" s="1"/>
  <c r="T106" i="9" l="1"/>
  <c r="S106" i="9"/>
  <c r="U105" i="9"/>
  <c r="R106" i="9"/>
  <c r="Q107" i="9" s="1"/>
  <c r="T107" i="9" l="1"/>
  <c r="U106" i="9"/>
  <c r="S107" i="9"/>
  <c r="R107" i="9"/>
  <c r="Q108" i="9" s="1"/>
  <c r="T108" i="9" l="1"/>
  <c r="U107" i="9"/>
  <c r="R108" i="9"/>
  <c r="C3" i="10" s="1"/>
  <c r="S108" i="9"/>
  <c r="C5" i="10" l="1"/>
  <c r="C4" i="10"/>
  <c r="C2" i="10"/>
  <c r="U108" i="9"/>
  <c r="V13" i="9" s="1"/>
  <c r="F3" i="8" l="1"/>
  <c r="F2" i="8"/>
  <c r="D8" i="8"/>
  <c r="D9" i="8"/>
  <c r="D16" i="8"/>
  <c r="D17" i="8"/>
  <c r="D24" i="8"/>
  <c r="D25" i="8"/>
  <c r="D32" i="8"/>
  <c r="D33" i="8"/>
  <c r="D40" i="8"/>
  <c r="D41" i="8"/>
  <c r="D48" i="8"/>
  <c r="D49" i="8"/>
  <c r="D56" i="8"/>
  <c r="D57" i="8"/>
  <c r="D64" i="8"/>
  <c r="D65" i="8"/>
  <c r="D72" i="8"/>
  <c r="D73" i="8"/>
  <c r="D80" i="8"/>
  <c r="D81" i="8"/>
  <c r="D88" i="8"/>
  <c r="D89" i="8"/>
  <c r="D96" i="8"/>
  <c r="D97" i="8"/>
  <c r="D104" i="8"/>
  <c r="D105" i="8"/>
  <c r="C105" i="8"/>
  <c r="C104" i="8"/>
  <c r="C103" i="8"/>
  <c r="C102" i="8"/>
  <c r="D103" i="8" s="1"/>
  <c r="C101" i="8"/>
  <c r="D102" i="8" s="1"/>
  <c r="C100" i="8"/>
  <c r="D101" i="8" s="1"/>
  <c r="C99" i="8"/>
  <c r="D100" i="8" s="1"/>
  <c r="C98" i="8"/>
  <c r="D99" i="8" s="1"/>
  <c r="C97" i="8"/>
  <c r="D98" i="8" s="1"/>
  <c r="C96" i="8"/>
  <c r="C95" i="8"/>
  <c r="C94" i="8"/>
  <c r="D95" i="8" s="1"/>
  <c r="C93" i="8"/>
  <c r="D94" i="8" s="1"/>
  <c r="C92" i="8"/>
  <c r="D93" i="8" s="1"/>
  <c r="C91" i="8"/>
  <c r="D92" i="8" s="1"/>
  <c r="C90" i="8"/>
  <c r="D91" i="8" s="1"/>
  <c r="C89" i="8"/>
  <c r="D90" i="8" s="1"/>
  <c r="C88" i="8"/>
  <c r="C87" i="8"/>
  <c r="C86" i="8"/>
  <c r="D87" i="8" s="1"/>
  <c r="C85" i="8"/>
  <c r="D86" i="8" s="1"/>
  <c r="C84" i="8"/>
  <c r="D85" i="8" s="1"/>
  <c r="C83" i="8"/>
  <c r="D84" i="8" s="1"/>
  <c r="C82" i="8"/>
  <c r="D83" i="8" s="1"/>
  <c r="C81" i="8"/>
  <c r="D82" i="8" s="1"/>
  <c r="C80" i="8"/>
  <c r="C79" i="8"/>
  <c r="C78" i="8"/>
  <c r="D79" i="8" s="1"/>
  <c r="C77" i="8"/>
  <c r="D78" i="8" s="1"/>
  <c r="C76" i="8"/>
  <c r="D77" i="8" s="1"/>
  <c r="C75" i="8"/>
  <c r="D76" i="8" s="1"/>
  <c r="C74" i="8"/>
  <c r="D75" i="8" s="1"/>
  <c r="C73" i="8"/>
  <c r="D74" i="8" s="1"/>
  <c r="C72" i="8"/>
  <c r="C71" i="8"/>
  <c r="C70" i="8"/>
  <c r="D71" i="8" s="1"/>
  <c r="C69" i="8"/>
  <c r="D70" i="8" s="1"/>
  <c r="C68" i="8"/>
  <c r="D69" i="8" s="1"/>
  <c r="C67" i="8"/>
  <c r="D68" i="8" s="1"/>
  <c r="C66" i="8"/>
  <c r="D67" i="8" s="1"/>
  <c r="C65" i="8"/>
  <c r="D66" i="8" s="1"/>
  <c r="C64" i="8"/>
  <c r="C63" i="8"/>
  <c r="C62" i="8"/>
  <c r="D63" i="8" s="1"/>
  <c r="C61" i="8"/>
  <c r="D62" i="8" s="1"/>
  <c r="C60" i="8"/>
  <c r="D61" i="8" s="1"/>
  <c r="C59" i="8"/>
  <c r="D60" i="8" s="1"/>
  <c r="C58" i="8"/>
  <c r="D59" i="8" s="1"/>
  <c r="C57" i="8"/>
  <c r="D58" i="8" s="1"/>
  <c r="C56" i="8"/>
  <c r="C55" i="8"/>
  <c r="C54" i="8"/>
  <c r="D55" i="8" s="1"/>
  <c r="C53" i="8"/>
  <c r="D54" i="8" s="1"/>
  <c r="C52" i="8"/>
  <c r="D53" i="8" s="1"/>
  <c r="C51" i="8"/>
  <c r="D52" i="8" s="1"/>
  <c r="C50" i="8"/>
  <c r="D51" i="8" s="1"/>
  <c r="C49" i="8"/>
  <c r="D50" i="8" s="1"/>
  <c r="C48" i="8"/>
  <c r="C47" i="8"/>
  <c r="C46" i="8"/>
  <c r="D47" i="8" s="1"/>
  <c r="C45" i="8"/>
  <c r="D46" i="8" s="1"/>
  <c r="C44" i="8"/>
  <c r="D45" i="8" s="1"/>
  <c r="C43" i="8"/>
  <c r="D44" i="8" s="1"/>
  <c r="C42" i="8"/>
  <c r="D43" i="8" s="1"/>
  <c r="C41" i="8"/>
  <c r="D42" i="8" s="1"/>
  <c r="C40" i="8"/>
  <c r="C39" i="8"/>
  <c r="C38" i="8"/>
  <c r="D39" i="8" s="1"/>
  <c r="C37" i="8"/>
  <c r="D38" i="8" s="1"/>
  <c r="C36" i="8"/>
  <c r="D37" i="8" s="1"/>
  <c r="C35" i="8"/>
  <c r="D36" i="8" s="1"/>
  <c r="C34" i="8"/>
  <c r="D35" i="8" s="1"/>
  <c r="C33" i="8"/>
  <c r="D34" i="8" s="1"/>
  <c r="C32" i="8"/>
  <c r="C31" i="8"/>
  <c r="C30" i="8"/>
  <c r="D31" i="8" s="1"/>
  <c r="C29" i="8"/>
  <c r="D30" i="8" s="1"/>
  <c r="C28" i="8"/>
  <c r="D29" i="8" s="1"/>
  <c r="C27" i="8"/>
  <c r="D28" i="8" s="1"/>
  <c r="C26" i="8"/>
  <c r="D27" i="8" s="1"/>
  <c r="C25" i="8"/>
  <c r="D26" i="8" s="1"/>
  <c r="C24" i="8"/>
  <c r="C23" i="8"/>
  <c r="C22" i="8"/>
  <c r="D23" i="8" s="1"/>
  <c r="C21" i="8"/>
  <c r="D22" i="8" s="1"/>
  <c r="C20" i="8"/>
  <c r="D21" i="8" s="1"/>
  <c r="C19" i="8"/>
  <c r="D20" i="8" s="1"/>
  <c r="C18" i="8"/>
  <c r="D19" i="8" s="1"/>
  <c r="C17" i="8"/>
  <c r="D18" i="8" s="1"/>
  <c r="C16" i="8"/>
  <c r="C15" i="8"/>
  <c r="C14" i="8"/>
  <c r="D15" i="8" s="1"/>
  <c r="C13" i="8"/>
  <c r="D14" i="8" s="1"/>
  <c r="C12" i="8"/>
  <c r="D13" i="8" s="1"/>
  <c r="C11" i="8"/>
  <c r="D12" i="8" s="1"/>
  <c r="C10" i="8"/>
  <c r="D11" i="8" s="1"/>
  <c r="C9" i="8"/>
  <c r="D10" i="8" s="1"/>
  <c r="C8" i="8"/>
  <c r="C7" i="8"/>
  <c r="C6" i="8"/>
  <c r="D7" i="8" s="1"/>
  <c r="C5" i="8"/>
  <c r="D6" i="8" s="1"/>
  <c r="C4" i="8"/>
  <c r="D5" i="8" s="1"/>
  <c r="C3" i="8"/>
  <c r="D4" i="8" s="1"/>
  <c r="E4" i="8" s="1"/>
  <c r="F4" i="8" l="1"/>
  <c r="E5" i="8"/>
  <c r="E6" i="8" l="1"/>
  <c r="F5" i="8"/>
  <c r="E7" i="8" l="1"/>
  <c r="F6" i="8"/>
  <c r="E8" i="8" l="1"/>
  <c r="F7" i="8"/>
  <c r="E9" i="8" l="1"/>
  <c r="F8" i="8"/>
  <c r="E10" i="8" l="1"/>
  <c r="F9" i="8"/>
  <c r="E11" i="8" l="1"/>
  <c r="F10" i="8"/>
  <c r="E12" i="8" l="1"/>
  <c r="F11" i="8"/>
  <c r="E13" i="8" l="1"/>
  <c r="F12" i="8"/>
  <c r="E14" i="8" l="1"/>
  <c r="F13" i="8"/>
  <c r="E15" i="8" l="1"/>
  <c r="F14" i="8"/>
  <c r="E16" i="8" l="1"/>
  <c r="F15" i="8"/>
  <c r="E17" i="8" l="1"/>
  <c r="F16" i="8"/>
  <c r="E18" i="8" l="1"/>
  <c r="F17" i="8"/>
  <c r="E19" i="8" l="1"/>
  <c r="F18" i="8"/>
  <c r="E20" i="8" l="1"/>
  <c r="F19" i="8"/>
  <c r="E21" i="8" l="1"/>
  <c r="F20" i="8"/>
  <c r="E22" i="8" l="1"/>
  <c r="F21" i="8"/>
  <c r="E23" i="8" l="1"/>
  <c r="F22" i="8"/>
  <c r="E24" i="8" l="1"/>
  <c r="F23" i="8"/>
  <c r="E25" i="8" l="1"/>
  <c r="F24" i="8"/>
  <c r="E26" i="8" l="1"/>
  <c r="F25" i="8"/>
  <c r="E27" i="8" l="1"/>
  <c r="F26" i="8"/>
  <c r="E28" i="8" l="1"/>
  <c r="F27" i="8"/>
  <c r="E29" i="8" l="1"/>
  <c r="F28" i="8"/>
  <c r="E30" i="8" l="1"/>
  <c r="F29" i="8"/>
  <c r="E31" i="8" l="1"/>
  <c r="F30" i="8"/>
  <c r="E32" i="8" l="1"/>
  <c r="F31" i="8"/>
  <c r="E33" i="8" l="1"/>
  <c r="F32" i="8"/>
  <c r="E34" i="8" l="1"/>
  <c r="F33" i="8"/>
  <c r="E35" i="8" l="1"/>
  <c r="F34" i="8"/>
  <c r="E36" i="8" l="1"/>
  <c r="F35" i="8"/>
  <c r="E37" i="8" l="1"/>
  <c r="F36" i="8"/>
  <c r="E38" i="8" l="1"/>
  <c r="F37" i="8"/>
  <c r="E39" i="8" l="1"/>
  <c r="F38" i="8"/>
  <c r="E40" i="8" l="1"/>
  <c r="F39" i="8"/>
  <c r="E41" i="8" l="1"/>
  <c r="F40" i="8"/>
  <c r="E42" i="8" l="1"/>
  <c r="F41" i="8"/>
  <c r="E43" i="8" l="1"/>
  <c r="F42" i="8"/>
  <c r="E44" i="8" l="1"/>
  <c r="F43" i="8"/>
  <c r="E45" i="8" l="1"/>
  <c r="F44" i="8"/>
  <c r="E46" i="8" l="1"/>
  <c r="F45" i="8"/>
  <c r="E47" i="8" l="1"/>
  <c r="F46" i="8"/>
  <c r="E48" i="8" l="1"/>
  <c r="F47" i="8"/>
  <c r="E49" i="8" l="1"/>
  <c r="F48" i="8"/>
  <c r="E50" i="8" l="1"/>
  <c r="F49" i="8"/>
  <c r="E51" i="8" l="1"/>
  <c r="F50" i="8"/>
  <c r="E52" i="8" l="1"/>
  <c r="F51" i="8"/>
  <c r="E53" i="8" l="1"/>
  <c r="F52" i="8"/>
  <c r="E54" i="8" l="1"/>
  <c r="F53" i="8"/>
  <c r="E55" i="8" l="1"/>
  <c r="F54" i="8"/>
  <c r="E56" i="8" l="1"/>
  <c r="F55" i="8"/>
  <c r="E57" i="8" l="1"/>
  <c r="F56" i="8"/>
  <c r="E58" i="8" l="1"/>
  <c r="F57" i="8"/>
  <c r="E59" i="8" l="1"/>
  <c r="F58" i="8"/>
  <c r="E60" i="8" l="1"/>
  <c r="F59" i="8"/>
  <c r="E61" i="8" l="1"/>
  <c r="F60" i="8"/>
  <c r="E62" i="8" l="1"/>
  <c r="F61" i="8"/>
  <c r="E63" i="8" l="1"/>
  <c r="F62" i="8"/>
  <c r="E64" i="8" l="1"/>
  <c r="F63" i="8"/>
  <c r="E65" i="8" l="1"/>
  <c r="F64" i="8"/>
  <c r="E66" i="8" l="1"/>
  <c r="F65" i="8"/>
  <c r="E67" i="8" l="1"/>
  <c r="F66" i="8"/>
  <c r="E68" i="8" l="1"/>
  <c r="F67" i="8"/>
  <c r="E69" i="8" l="1"/>
  <c r="F68" i="8"/>
  <c r="E70" i="8" l="1"/>
  <c r="F69" i="8"/>
  <c r="E71" i="8" l="1"/>
  <c r="F70" i="8"/>
  <c r="E72" i="8" l="1"/>
  <c r="F71" i="8"/>
  <c r="E73" i="8" l="1"/>
  <c r="F72" i="8"/>
  <c r="E74" i="8" l="1"/>
  <c r="F73" i="8"/>
  <c r="E75" i="8" l="1"/>
  <c r="F74" i="8"/>
  <c r="E76" i="8" l="1"/>
  <c r="F75" i="8"/>
  <c r="E77" i="8" l="1"/>
  <c r="F76" i="8"/>
  <c r="E78" i="8" l="1"/>
  <c r="F77" i="8"/>
  <c r="E79" i="8" l="1"/>
  <c r="F78" i="8"/>
  <c r="E80" i="8" l="1"/>
  <c r="F79" i="8"/>
  <c r="E81" i="8" l="1"/>
  <c r="F80" i="8"/>
  <c r="E82" i="8" l="1"/>
  <c r="F81" i="8"/>
  <c r="E83" i="8" l="1"/>
  <c r="F82" i="8"/>
  <c r="E84" i="8" l="1"/>
  <c r="F83" i="8"/>
  <c r="E85" i="8" l="1"/>
  <c r="F84" i="8"/>
  <c r="E86" i="8" l="1"/>
  <c r="F85" i="8"/>
  <c r="E87" i="8" l="1"/>
  <c r="F86" i="8"/>
  <c r="E88" i="8" l="1"/>
  <c r="F87" i="8"/>
  <c r="E89" i="8" l="1"/>
  <c r="F88" i="8"/>
  <c r="E90" i="8" l="1"/>
  <c r="F89" i="8"/>
  <c r="E91" i="8" l="1"/>
  <c r="F90" i="8"/>
  <c r="E92" i="8" l="1"/>
  <c r="F91" i="8"/>
  <c r="E93" i="8" l="1"/>
  <c r="F92" i="8"/>
  <c r="E94" i="8" l="1"/>
  <c r="F93" i="8"/>
  <c r="E95" i="8" l="1"/>
  <c r="F94" i="8"/>
  <c r="E96" i="8" l="1"/>
  <c r="F95" i="8"/>
  <c r="E97" i="8" l="1"/>
  <c r="F96" i="8"/>
  <c r="E98" i="8" l="1"/>
  <c r="F97" i="8"/>
  <c r="E99" i="8" l="1"/>
  <c r="F98" i="8"/>
  <c r="E100" i="8" l="1"/>
  <c r="F99" i="8"/>
  <c r="E101" i="8" l="1"/>
  <c r="F100" i="8"/>
  <c r="E102" i="8" l="1"/>
  <c r="F101" i="8"/>
  <c r="E103" i="8" l="1"/>
  <c r="F102" i="8"/>
  <c r="E104" i="8" l="1"/>
  <c r="F103" i="8"/>
  <c r="E105" i="8" l="1"/>
  <c r="F105" i="8" s="1"/>
  <c r="G2" i="8" s="1"/>
  <c r="F104" i="8"/>
  <c r="B8" i="7" l="1"/>
  <c r="C7" i="7"/>
  <c r="E8" i="7" s="1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8" i="6"/>
  <c r="C7" i="6"/>
  <c r="E8" i="6" s="1"/>
  <c r="D8" i="7" l="1"/>
  <c r="F8" i="7" s="1"/>
  <c r="G8" i="7" s="1"/>
  <c r="C8" i="7"/>
  <c r="B9" i="7" l="1"/>
  <c r="D9" i="7"/>
  <c r="C9" i="7"/>
  <c r="E9" i="7"/>
  <c r="F9" i="7" l="1"/>
  <c r="G9" i="7" s="1"/>
  <c r="D10" i="7"/>
  <c r="B10" i="7"/>
  <c r="C10" i="7" s="1"/>
  <c r="E10" i="7"/>
  <c r="F10" i="7" l="1"/>
  <c r="G10" i="7" s="1"/>
  <c r="E11" i="7"/>
  <c r="D11" i="7"/>
  <c r="B11" i="7"/>
  <c r="C11" i="7" s="1"/>
  <c r="F11" i="7" l="1"/>
  <c r="G11" i="7" s="1"/>
  <c r="E12" i="7"/>
  <c r="B12" i="7"/>
  <c r="C12" i="7" s="1"/>
  <c r="D12" i="7"/>
  <c r="F12" i="7" l="1"/>
  <c r="G12" i="7" s="1"/>
  <c r="B13" i="7"/>
  <c r="C13" i="7" s="1"/>
  <c r="E13" i="7"/>
  <c r="D13" i="7"/>
  <c r="F13" i="7" s="1"/>
  <c r="G13" i="7" s="1"/>
  <c r="D14" i="7" l="1"/>
  <c r="B14" i="7"/>
  <c r="C14" i="7" s="1"/>
  <c r="E14" i="7"/>
  <c r="D15" i="7" l="1"/>
  <c r="E15" i="7"/>
  <c r="B15" i="7"/>
  <c r="C15" i="7" s="1"/>
  <c r="F14" i="7"/>
  <c r="G14" i="7" s="1"/>
  <c r="E16" i="7" l="1"/>
  <c r="D16" i="7"/>
  <c r="F16" i="7" s="1"/>
  <c r="G16" i="7" s="1"/>
  <c r="B16" i="7"/>
  <c r="C16" i="7" s="1"/>
  <c r="F15" i="7"/>
  <c r="G15" i="7" s="1"/>
  <c r="B17" i="7" l="1"/>
  <c r="C17" i="7" s="1"/>
  <c r="D17" i="7"/>
  <c r="E17" i="7"/>
  <c r="F17" i="7" l="1"/>
  <c r="G17" i="7" s="1"/>
  <c r="D18" i="7"/>
  <c r="B18" i="7"/>
  <c r="C18" i="7" s="1"/>
  <c r="E18" i="7"/>
  <c r="E19" i="7" l="1"/>
  <c r="D19" i="7"/>
  <c r="F19" i="7" s="1"/>
  <c r="G19" i="7" s="1"/>
  <c r="B19" i="7"/>
  <c r="C19" i="7" s="1"/>
  <c r="F18" i="7"/>
  <c r="G18" i="7" s="1"/>
  <c r="E20" i="7" l="1"/>
  <c r="B20" i="7"/>
  <c r="C20" i="7" s="1"/>
  <c r="D20" i="7"/>
  <c r="F20" i="7" s="1"/>
  <c r="G20" i="7" s="1"/>
  <c r="B21" i="7" l="1"/>
  <c r="E21" i="7"/>
  <c r="C21" i="7"/>
  <c r="D21" i="7"/>
  <c r="F21" i="7" s="1"/>
  <c r="G21" i="7" s="1"/>
  <c r="D22" i="7" l="1"/>
  <c r="B22" i="7"/>
  <c r="C22" i="7" s="1"/>
  <c r="E22" i="7"/>
  <c r="E23" i="7" l="1"/>
  <c r="D23" i="7"/>
  <c r="B23" i="7"/>
  <c r="C23" i="7" s="1"/>
  <c r="F22" i="7"/>
  <c r="G22" i="7" s="1"/>
  <c r="F23" i="7" l="1"/>
  <c r="G23" i="7" s="1"/>
  <c r="E24" i="7"/>
  <c r="B24" i="7"/>
  <c r="C24" i="7" s="1"/>
  <c r="D24" i="7"/>
  <c r="F24" i="7" l="1"/>
  <c r="G24" i="7" s="1"/>
  <c r="B25" i="7"/>
  <c r="C25" i="7" s="1"/>
  <c r="E25" i="7"/>
  <c r="D25" i="7"/>
  <c r="F25" i="7" s="1"/>
  <c r="G25" i="7" s="1"/>
  <c r="D26" i="7" l="1"/>
  <c r="B26" i="7"/>
  <c r="C26" i="7" s="1"/>
  <c r="E26" i="7"/>
  <c r="E27" i="7" l="1"/>
  <c r="D27" i="7"/>
  <c r="F27" i="7" s="1"/>
  <c r="G27" i="7" s="1"/>
  <c r="B27" i="7"/>
  <c r="C27" i="7" s="1"/>
  <c r="F26" i="7"/>
  <c r="G26" i="7" s="1"/>
  <c r="D8" i="6" l="1"/>
  <c r="B8" i="6"/>
  <c r="C8" i="6" l="1"/>
  <c r="E9" i="6" s="1"/>
  <c r="D9" i="6" l="1"/>
  <c r="B9" i="6"/>
  <c r="C9" i="6" s="1"/>
  <c r="E10" i="6" s="1"/>
  <c r="D10" i="6" l="1"/>
  <c r="B10" i="6"/>
  <c r="C10" i="6" s="1"/>
  <c r="E11" i="6" s="1"/>
  <c r="D11" i="6" l="1"/>
  <c r="B11" i="6"/>
  <c r="C11" i="6" s="1"/>
  <c r="E12" i="6" s="1"/>
  <c r="D12" i="6" l="1"/>
  <c r="B12" i="6"/>
  <c r="C12" i="6" s="1"/>
  <c r="E13" i="6" s="1"/>
  <c r="D13" i="6" l="1"/>
  <c r="B13" i="6"/>
  <c r="C13" i="6" s="1"/>
  <c r="E14" i="6" s="1"/>
  <c r="D14" i="6" l="1"/>
  <c r="B14" i="6"/>
  <c r="C14" i="6" s="1"/>
  <c r="E15" i="6" s="1"/>
  <c r="D15" i="6" l="1"/>
  <c r="B15" i="6"/>
  <c r="C15" i="6" s="1"/>
  <c r="E16" i="6" s="1"/>
  <c r="D16" i="6" l="1"/>
  <c r="B16" i="6"/>
  <c r="C16" i="6" s="1"/>
  <c r="E17" i="6" s="1"/>
  <c r="D17" i="6" l="1"/>
  <c r="B17" i="6"/>
  <c r="C17" i="6" s="1"/>
  <c r="E18" i="6" s="1"/>
  <c r="D18" i="6" l="1"/>
  <c r="B18" i="6"/>
  <c r="C18" i="6" s="1"/>
  <c r="E19" i="6" s="1"/>
  <c r="D19" i="6" l="1"/>
  <c r="B19" i="6"/>
  <c r="C19" i="6" s="1"/>
  <c r="E20" i="6" s="1"/>
  <c r="D20" i="6" l="1"/>
  <c r="B20" i="6"/>
  <c r="C20" i="6" s="1"/>
  <c r="E21" i="6" s="1"/>
  <c r="D21" i="6" l="1"/>
  <c r="B21" i="6"/>
  <c r="C21" i="6" s="1"/>
  <c r="E22" i="6" s="1"/>
  <c r="D22" i="6" l="1"/>
  <c r="B22" i="6"/>
  <c r="C22" i="6" s="1"/>
  <c r="E23" i="6" s="1"/>
  <c r="D23" i="6" l="1"/>
  <c r="B23" i="6"/>
  <c r="C23" i="6" s="1"/>
  <c r="E24" i="6" s="1"/>
  <c r="D24" i="6" l="1"/>
  <c r="B24" i="6"/>
  <c r="C24" i="6" s="1"/>
  <c r="E25" i="6" s="1"/>
  <c r="D25" i="6" l="1"/>
  <c r="B25" i="6"/>
  <c r="C25" i="6" s="1"/>
  <c r="E26" i="6" s="1"/>
  <c r="D26" i="6" l="1"/>
  <c r="B26" i="6"/>
  <c r="C26" i="6" s="1"/>
  <c r="E27" i="6" s="1"/>
  <c r="B27" i="6" l="1"/>
  <c r="D27" i="6"/>
  <c r="C27" i="6"/>
</calcChain>
</file>

<file path=xl/sharedStrings.xml><?xml version="1.0" encoding="utf-8"?>
<sst xmlns="http://schemas.openxmlformats.org/spreadsheetml/2006/main" count="75" uniqueCount="42">
  <si>
    <t>Trend</t>
  </si>
  <si>
    <t>Year Qtr</t>
  </si>
  <si>
    <t>Revs</t>
  </si>
  <si>
    <t>m</t>
  </si>
  <si>
    <t>p</t>
  </si>
  <si>
    <t>q</t>
  </si>
  <si>
    <t>NOTE:  1980 S(t) is 790</t>
  </si>
  <si>
    <t>Time Period</t>
  </si>
  <si>
    <t>Sales Forecast</t>
  </si>
  <si>
    <t>Cumulative Sales Forecast</t>
  </si>
  <si>
    <t>Share of Innovators</t>
  </si>
  <si>
    <t>Share of Imitators</t>
  </si>
  <si>
    <t>2MA</t>
  </si>
  <si>
    <t>2MA Forecast</t>
  </si>
  <si>
    <t>Smoothed 2MA Forecast</t>
  </si>
  <si>
    <t>Alpha</t>
  </si>
  <si>
    <t>Squared Error</t>
  </si>
  <si>
    <t>Total Squared Error</t>
  </si>
  <si>
    <t>Revenues</t>
  </si>
  <si>
    <t>Baseline</t>
  </si>
  <si>
    <t>Q1</t>
  </si>
  <si>
    <t>Q2</t>
  </si>
  <si>
    <t>Q3</t>
  </si>
  <si>
    <t>Q4</t>
  </si>
  <si>
    <t>Forecast</t>
  </si>
  <si>
    <t>Sum of Squared Errors</t>
  </si>
  <si>
    <t>alpha</t>
  </si>
  <si>
    <t>beta</t>
  </si>
  <si>
    <t>gamma</t>
  </si>
  <si>
    <t>Level</t>
  </si>
  <si>
    <t>Seasonal</t>
  </si>
  <si>
    <t>Period</t>
  </si>
  <si>
    <t>Date</t>
  </si>
  <si>
    <t>Please Note: This tab includes Q1 of Part I and a component of Q3 of Part I highlighted in yellow</t>
  </si>
  <si>
    <t>Sales due to Innovators</t>
  </si>
  <si>
    <t>Sales due to Imitators</t>
  </si>
  <si>
    <t>Please Note: This tab includes Q2 of Part I and a component of Q3 of Part I highlighted in yellow</t>
  </si>
  <si>
    <t>Innovators</t>
  </si>
  <si>
    <t>Imitators</t>
  </si>
  <si>
    <t>%</t>
  </si>
  <si>
    <t>Overall Share</t>
  </si>
  <si>
    <t>Sum of Coefficients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</si>
</sst>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 &quot;₹&quot;\ * #,##0.00_ ;_ &quot;₹&quot;\ * \-#,##0.00_ ;_ &quot;₹&quot;\ * &quot;-&quot;??_ ;_ @_ "/>
    <numFmt numFmtId="164" formatCode="_(* #,##0_);_(* \(#,##0\);_(* &quot;-&quot;??_);_(@_)"/>
    <numFmt numFmtId="165" formatCode="_(* #,##0.00_);_(* \(#,##0.00\);_(* &quot;-&quot;??_);_(@_)"/>
    <numFmt numFmtId="166" formatCode="0.000"/>
    <numFmt numFmtId="167" formatCode="_-[$$-409]* #,##0.00_ ;_-[$$-409]* \-#,##0.00\ ;_-[$$-409]* &quot;-&quot;??_ ;_-@_ 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0"/>
      <name val="Arial"/>
      <family val="2"/>
    </font>
    <font>
      <b/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38">
    <xf numFmtId="0" fontId="0" fillId="0" borderId="0" xfId="0"/>
    <xf numFmtId="0" fontId="2" fillId="0" borderId="0" xfId="0" applyFont="1"/>
    <xf numFmtId="0" fontId="1" fillId="0" borderId="0" xfId="0" applyFont="1" applyAlignment="1">
      <alignment horizontal="right"/>
    </xf>
    <xf numFmtId="0" fontId="0" fillId="0" borderId="1" xfId="0" applyBorder="1"/>
    <xf numFmtId="0" fontId="4" fillId="2" borderId="1" xfId="0" applyFont="1" applyFill="1" applyBorder="1"/>
    <xf numFmtId="164" fontId="0" fillId="0" borderId="1" xfId="0" applyNumberFormat="1" applyBorder="1"/>
    <xf numFmtId="165" fontId="0" fillId="0" borderId="1" xfId="0" applyNumberFormat="1" applyBorder="1"/>
    <xf numFmtId="2" fontId="0" fillId="0" borderId="1" xfId="0" applyNumberFormat="1" applyBorder="1"/>
    <xf numFmtId="166" fontId="0" fillId="0" borderId="0" xfId="0" applyNumberFormat="1" applyBorder="1"/>
    <xf numFmtId="0" fontId="0" fillId="0" borderId="2" xfId="0" applyBorder="1"/>
    <xf numFmtId="0" fontId="4" fillId="2" borderId="1" xfId="0" applyFont="1" applyFill="1" applyBorder="1" applyAlignment="1">
      <alignment wrapText="1"/>
    </xf>
    <xf numFmtId="166" fontId="0" fillId="0" borderId="1" xfId="0" applyNumberFormat="1" applyBorder="1"/>
    <xf numFmtId="0" fontId="4" fillId="2" borderId="3" xfId="0" applyFont="1" applyFill="1" applyBorder="1" applyAlignment="1">
      <alignment wrapText="1"/>
    </xf>
    <xf numFmtId="0" fontId="4" fillId="2" borderId="1" xfId="0" applyFont="1" applyFill="1" applyBorder="1" applyAlignment="1">
      <alignment horizontal="right"/>
    </xf>
    <xf numFmtId="0" fontId="6" fillId="2" borderId="1" xfId="0" applyFont="1" applyFill="1" applyBorder="1" applyAlignment="1">
      <alignment wrapText="1"/>
    </xf>
    <xf numFmtId="0" fontId="5" fillId="2" borderId="1" xfId="0" applyFont="1" applyFill="1" applyBorder="1" applyAlignment="1">
      <alignment horizontal="right"/>
    </xf>
    <xf numFmtId="0" fontId="6" fillId="2" borderId="0" xfId="0" applyFont="1" applyFill="1" applyBorder="1" applyAlignment="1">
      <alignment wrapText="1"/>
    </xf>
    <xf numFmtId="0" fontId="6" fillId="2" borderId="3" xfId="0" applyFont="1" applyFill="1" applyBorder="1" applyAlignment="1">
      <alignment wrapText="1"/>
    </xf>
    <xf numFmtId="0" fontId="1" fillId="3" borderId="1" xfId="0" applyFont="1" applyFill="1" applyBorder="1"/>
    <xf numFmtId="167" fontId="0" fillId="0" borderId="1" xfId="0" applyNumberFormat="1" applyBorder="1"/>
    <xf numFmtId="0" fontId="0" fillId="0" borderId="1" xfId="0" applyNumberFormat="1" applyBorder="1"/>
    <xf numFmtId="0" fontId="4" fillId="2" borderId="3" xfId="0" applyFont="1" applyFill="1" applyBorder="1" applyAlignment="1">
      <alignment horizontal="right"/>
    </xf>
    <xf numFmtId="0" fontId="4" fillId="2" borderId="1" xfId="0" applyFont="1" applyFill="1" applyBorder="1" applyAlignment="1">
      <alignment horizontal="right" wrapText="1"/>
    </xf>
    <xf numFmtId="166" fontId="0" fillId="0" borderId="1" xfId="0" applyNumberFormat="1" applyBorder="1" applyAlignment="1">
      <alignment horizontal="center"/>
    </xf>
    <xf numFmtId="0" fontId="4" fillId="2" borderId="0" xfId="0" applyFont="1" applyFill="1"/>
    <xf numFmtId="0" fontId="0" fillId="0" borderId="0" xfId="0" applyNumberFormat="1"/>
    <xf numFmtId="166" fontId="4" fillId="2" borderId="0" xfId="0" applyNumberFormat="1" applyFont="1" applyFill="1"/>
    <xf numFmtId="0" fontId="4" fillId="2" borderId="0" xfId="0" applyFont="1" applyFill="1" applyBorder="1"/>
    <xf numFmtId="17" fontId="0" fillId="0" borderId="0" xfId="0" applyNumberFormat="1"/>
    <xf numFmtId="9" fontId="0" fillId="3" borderId="1" xfId="2" applyFont="1" applyFill="1" applyBorder="1"/>
    <xf numFmtId="166" fontId="1" fillId="4" borderId="1" xfId="0" applyNumberFormat="1" applyFont="1" applyFill="1" applyBorder="1"/>
    <xf numFmtId="0" fontId="7" fillId="0" borderId="0" xfId="0" applyFont="1"/>
    <xf numFmtId="10" fontId="0" fillId="0" borderId="1" xfId="2" applyNumberFormat="1" applyFont="1" applyBorder="1"/>
    <xf numFmtId="167" fontId="1" fillId="4" borderId="1" xfId="0" applyNumberFormat="1" applyFont="1" applyFill="1" applyBorder="1"/>
    <xf numFmtId="167" fontId="1" fillId="3" borderId="1" xfId="0" applyNumberFormat="1" applyFont="1" applyFill="1" applyBorder="1"/>
    <xf numFmtId="166" fontId="1" fillId="3" borderId="1" xfId="0" applyNumberFormat="1" applyFont="1" applyFill="1" applyBorder="1"/>
    <xf numFmtId="0" fontId="1" fillId="3" borderId="1" xfId="0" applyNumberFormat="1" applyFont="1" applyFill="1" applyBorder="1"/>
    <xf numFmtId="167" fontId="1" fillId="3" borderId="1" xfId="1" applyNumberFormat="1" applyFont="1" applyFill="1" applyBorder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Sales Forecast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'PART I - Q1 and 3'!$B$6</c:f>
              <c:strCache>
                <c:ptCount val="1"/>
                <c:pt idx="0">
                  <c:v>Sales Forecast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'PART I - Q1 and 3'!$A$8:$A$27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'PART I - Q1 and 3'!$B$8:$B$27</c:f>
              <c:numCache>
                <c:formatCode>0.000</c:formatCode>
                <c:ptCount val="20"/>
                <c:pt idx="0">
                  <c:v>0.75</c:v>
                </c:pt>
                <c:pt idx="1">
                  <c:v>1.0185</c:v>
                </c:pt>
                <c:pt idx="2">
                  <c:v>1.3543035239999999</c:v>
                </c:pt>
                <c:pt idx="3">
                  <c:v>1.749406874287891</c:v>
                </c:pt>
                <c:pt idx="4">
                  <c:v>2.1729029007235652</c:v>
                </c:pt>
                <c:pt idx="5">
                  <c:v>2.5625539782997091</c:v>
                </c:pt>
                <c:pt idx="6">
                  <c:v>2.8279205644208791</c:v>
                </c:pt>
                <c:pt idx="7">
                  <c:v>2.8768659819299147</c:v>
                </c:pt>
                <c:pt idx="8">
                  <c:v>2.6640680411264492</c:v>
                </c:pt>
                <c:pt idx="9">
                  <c:v>2.2308276762882597</c:v>
                </c:pt>
                <c:pt idx="10">
                  <c:v>1.6933277225943453</c:v>
                </c:pt>
                <c:pt idx="11">
                  <c:v>1.1790159538386504</c:v>
                </c:pt>
                <c:pt idx="12">
                  <c:v>0.76673066624879027</c:v>
                </c:pt>
                <c:pt idx="13">
                  <c:v>0.47474592428845774</c:v>
                </c:pt>
                <c:pt idx="14">
                  <c:v>0.28452401566771535</c:v>
                </c:pt>
                <c:pt idx="15">
                  <c:v>0.16706401803220139</c:v>
                </c:pt>
                <c:pt idx="16">
                  <c:v>9.6887904073064135E-2</c:v>
                </c:pt>
                <c:pt idx="17">
                  <c:v>5.578045359212247E-2</c:v>
                </c:pt>
                <c:pt idx="18">
                  <c:v>3.1977754225090749E-2</c:v>
                </c:pt>
                <c:pt idx="19">
                  <c:v>1.828726916539658E-2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306-4B0D-9C3F-14F4341CC364}"/>
            </c:ext>
          </c:extLst>
        </c:ser>
        <c:ser>
          <c:idx val="1"/>
          <c:order val="1"/>
          <c:tx>
            <c:strRef>
              <c:f>'PART I - Q1 and 3'!$C$6</c:f>
              <c:strCache>
                <c:ptCount val="1"/>
                <c:pt idx="0">
                  <c:v>Cumulative Sales Forecast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'PART I - Q1 and 3'!$A$8:$A$27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'PART I - Q1 and 3'!$C$8:$C$27</c:f>
              <c:numCache>
                <c:formatCode>0.000</c:formatCode>
                <c:ptCount val="20"/>
                <c:pt idx="0">
                  <c:v>0.75</c:v>
                </c:pt>
                <c:pt idx="1">
                  <c:v>1.7685</c:v>
                </c:pt>
                <c:pt idx="2">
                  <c:v>3.1228035240000001</c:v>
                </c:pt>
                <c:pt idx="3">
                  <c:v>4.8722103982878906</c:v>
                </c:pt>
                <c:pt idx="4">
                  <c:v>7.0451132990114562</c:v>
                </c:pt>
                <c:pt idx="5">
                  <c:v>9.6076672773111653</c:v>
                </c:pt>
                <c:pt idx="6">
                  <c:v>12.435587841732044</c:v>
                </c:pt>
                <c:pt idx="7">
                  <c:v>15.312453823661958</c:v>
                </c:pt>
                <c:pt idx="8">
                  <c:v>17.976521864788406</c:v>
                </c:pt>
                <c:pt idx="9">
                  <c:v>20.207349541076667</c:v>
                </c:pt>
                <c:pt idx="10">
                  <c:v>21.900677263671014</c:v>
                </c:pt>
                <c:pt idx="11">
                  <c:v>23.079693217509664</c:v>
                </c:pt>
                <c:pt idx="12">
                  <c:v>23.846423883758455</c:v>
                </c:pt>
                <c:pt idx="13">
                  <c:v>24.321169808046911</c:v>
                </c:pt>
                <c:pt idx="14">
                  <c:v>24.605693823714624</c:v>
                </c:pt>
                <c:pt idx="15">
                  <c:v>24.772757841746824</c:v>
                </c:pt>
                <c:pt idx="16">
                  <c:v>24.869645745819888</c:v>
                </c:pt>
                <c:pt idx="17">
                  <c:v>24.925426199412009</c:v>
                </c:pt>
                <c:pt idx="18">
                  <c:v>24.957403953637098</c:v>
                </c:pt>
                <c:pt idx="19">
                  <c:v>24.975691222802496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306-4B0D-9C3F-14F4341CC3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5600783"/>
        <c:axId val="1145595375"/>
      </c:scatterChart>
      <c:valAx>
        <c:axId val="1145600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5595375"/>
        <c:crosses val="autoZero"/>
        <c:crossBetween val="midCat"/>
      </c:valAx>
      <c:valAx>
        <c:axId val="1145595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56007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Sales Forecast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'PART I - Q2 and 3'!$B$6</c:f>
              <c:strCache>
                <c:ptCount val="1"/>
                <c:pt idx="0">
                  <c:v>Sales Forecast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'PART I - Q2 and 3'!$A$8:$A$27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'PART I - Q2 and 3'!$B$8:$B$27</c:f>
              <c:numCache>
                <c:formatCode>0.000</c:formatCode>
                <c:ptCount val="20"/>
                <c:pt idx="0">
                  <c:v>10</c:v>
                </c:pt>
                <c:pt idx="1">
                  <c:v>6.18</c:v>
                </c:pt>
                <c:pt idx="2">
                  <c:v>3.6992491199999997</c:v>
                </c:pt>
                <c:pt idx="3">
                  <c:v>2.1704563709099745</c:v>
                </c:pt>
                <c:pt idx="4">
                  <c:v>1.2581815536802701</c:v>
                </c:pt>
                <c:pt idx="5">
                  <c:v>0.72417267532155516</c:v>
                </c:pt>
                <c:pt idx="6">
                  <c:v>0.41509003037494607</c:v>
                </c:pt>
                <c:pt idx="7">
                  <c:v>0.23735883529837032</c:v>
                </c:pt>
                <c:pt idx="8">
                  <c:v>0.13554186639931753</c:v>
                </c:pt>
                <c:pt idx="9">
                  <c:v>7.7339447438897868E-2</c:v>
                </c:pt>
                <c:pt idx="10">
                  <c:v>4.4109708648679358E-2</c:v>
                </c:pt>
                <c:pt idx="11">
                  <c:v>2.5151061774007943E-2</c:v>
                </c:pt>
                <c:pt idx="12">
                  <c:v>1.433887735282624E-2</c:v>
                </c:pt>
                <c:pt idx="13">
                  <c:v>8.1740610277171166E-3</c:v>
                </c:pt>
                <c:pt idx="14">
                  <c:v>4.659507549715336E-3</c:v>
                </c:pt>
                <c:pt idx="15">
                  <c:v>2.6560144315235235E-3</c:v>
                </c:pt>
                <c:pt idx="16">
                  <c:v>1.5139591348173331E-3</c:v>
                </c:pt>
                <c:pt idx="17">
                  <c:v>8.6296674944630336E-4</c:v>
                </c:pt>
                <c:pt idx="18">
                  <c:v>4.9189431008356266E-4</c:v>
                </c:pt>
                <c:pt idx="19">
                  <c:v>2.8038081687498106E-4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984-4BF3-808C-35DDE0F58B79}"/>
            </c:ext>
          </c:extLst>
        </c:ser>
        <c:ser>
          <c:idx val="1"/>
          <c:order val="1"/>
          <c:tx>
            <c:strRef>
              <c:f>'PART I - Q2 and 3'!$C$6</c:f>
              <c:strCache>
                <c:ptCount val="1"/>
                <c:pt idx="0">
                  <c:v>Cumulative Sales Forecast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'PART I - Q2 and 3'!$A$8:$A$27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'PART I - Q2 and 3'!$C$8:$C$27</c:f>
              <c:numCache>
                <c:formatCode>0.000</c:formatCode>
                <c:ptCount val="20"/>
                <c:pt idx="0">
                  <c:v>10</c:v>
                </c:pt>
                <c:pt idx="1">
                  <c:v>16.18</c:v>
                </c:pt>
                <c:pt idx="2">
                  <c:v>19.879249120000001</c:v>
                </c:pt>
                <c:pt idx="3">
                  <c:v>22.049705490909975</c:v>
                </c:pt>
                <c:pt idx="4">
                  <c:v>23.307887044590245</c:v>
                </c:pt>
                <c:pt idx="5">
                  <c:v>24.0320597199118</c:v>
                </c:pt>
                <c:pt idx="6">
                  <c:v>24.447149750286744</c:v>
                </c:pt>
                <c:pt idx="7">
                  <c:v>24.684508585585114</c:v>
                </c:pt>
                <c:pt idx="8">
                  <c:v>24.820050451984432</c:v>
                </c:pt>
                <c:pt idx="9">
                  <c:v>24.897389899423331</c:v>
                </c:pt>
                <c:pt idx="10">
                  <c:v>24.941499608072011</c:v>
                </c:pt>
                <c:pt idx="11">
                  <c:v>24.966650669846018</c:v>
                </c:pt>
                <c:pt idx="12">
                  <c:v>24.980989547198845</c:v>
                </c:pt>
                <c:pt idx="13">
                  <c:v>24.989163608226562</c:v>
                </c:pt>
                <c:pt idx="14">
                  <c:v>24.993823115776276</c:v>
                </c:pt>
                <c:pt idx="15">
                  <c:v>24.996479130207799</c:v>
                </c:pt>
                <c:pt idx="16">
                  <c:v>24.997993089342618</c:v>
                </c:pt>
                <c:pt idx="17">
                  <c:v>24.998856056092063</c:v>
                </c:pt>
                <c:pt idx="18">
                  <c:v>24.999347950402147</c:v>
                </c:pt>
                <c:pt idx="19">
                  <c:v>24.999628331219022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984-4BF3-808C-35DDE0F58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5600783"/>
        <c:axId val="1145595375"/>
      </c:scatterChart>
      <c:valAx>
        <c:axId val="1145600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5595375"/>
        <c:crosses val="autoZero"/>
        <c:crossBetween val="midCat"/>
      </c:valAx>
      <c:valAx>
        <c:axId val="1145595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56007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Apple Revenue Forecasts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'PART II - Q1'!$B$1</c:f>
              <c:strCache>
                <c:ptCount val="1"/>
                <c:pt idx="0">
                  <c:v>Revenues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'PART II - Q1'!$A$2:$A$105</c:f>
              <c:numCache>
                <c:formatCode>General</c:formatCode>
                <c:ptCount val="104"/>
                <c:pt idx="0">
                  <c:v>19794</c:v>
                </c:pt>
                <c:pt idx="1">
                  <c:v>19801</c:v>
                </c:pt>
                <c:pt idx="2">
                  <c:v>19802</c:v>
                </c:pt>
                <c:pt idx="3">
                  <c:v>19803</c:v>
                </c:pt>
                <c:pt idx="4">
                  <c:v>19804</c:v>
                </c:pt>
                <c:pt idx="5">
                  <c:v>19811</c:v>
                </c:pt>
                <c:pt idx="6">
                  <c:v>19812</c:v>
                </c:pt>
                <c:pt idx="7">
                  <c:v>19813</c:v>
                </c:pt>
                <c:pt idx="8">
                  <c:v>19814</c:v>
                </c:pt>
                <c:pt idx="9">
                  <c:v>19821</c:v>
                </c:pt>
                <c:pt idx="10">
                  <c:v>19822</c:v>
                </c:pt>
                <c:pt idx="11">
                  <c:v>19823</c:v>
                </c:pt>
                <c:pt idx="12">
                  <c:v>19824</c:v>
                </c:pt>
                <c:pt idx="13">
                  <c:v>19831</c:v>
                </c:pt>
                <c:pt idx="14">
                  <c:v>19832</c:v>
                </c:pt>
                <c:pt idx="15">
                  <c:v>19833</c:v>
                </c:pt>
                <c:pt idx="16">
                  <c:v>19834</c:v>
                </c:pt>
                <c:pt idx="17">
                  <c:v>19841</c:v>
                </c:pt>
                <c:pt idx="18">
                  <c:v>19842</c:v>
                </c:pt>
                <c:pt idx="19">
                  <c:v>19843</c:v>
                </c:pt>
                <c:pt idx="20">
                  <c:v>19844</c:v>
                </c:pt>
                <c:pt idx="21">
                  <c:v>19851</c:v>
                </c:pt>
                <c:pt idx="22">
                  <c:v>19852</c:v>
                </c:pt>
                <c:pt idx="23">
                  <c:v>19853</c:v>
                </c:pt>
                <c:pt idx="24">
                  <c:v>19854</c:v>
                </c:pt>
                <c:pt idx="25">
                  <c:v>19861</c:v>
                </c:pt>
                <c:pt idx="26">
                  <c:v>19862</c:v>
                </c:pt>
                <c:pt idx="27">
                  <c:v>19863</c:v>
                </c:pt>
                <c:pt idx="28">
                  <c:v>19864</c:v>
                </c:pt>
                <c:pt idx="29">
                  <c:v>19871</c:v>
                </c:pt>
                <c:pt idx="30">
                  <c:v>19872</c:v>
                </c:pt>
                <c:pt idx="31">
                  <c:v>19873</c:v>
                </c:pt>
                <c:pt idx="32">
                  <c:v>19874</c:v>
                </c:pt>
                <c:pt idx="33">
                  <c:v>19881</c:v>
                </c:pt>
                <c:pt idx="34">
                  <c:v>19882</c:v>
                </c:pt>
                <c:pt idx="35">
                  <c:v>19883</c:v>
                </c:pt>
                <c:pt idx="36">
                  <c:v>19884</c:v>
                </c:pt>
                <c:pt idx="37">
                  <c:v>19891</c:v>
                </c:pt>
                <c:pt idx="38">
                  <c:v>19892</c:v>
                </c:pt>
                <c:pt idx="39">
                  <c:v>19893</c:v>
                </c:pt>
                <c:pt idx="40">
                  <c:v>19894</c:v>
                </c:pt>
                <c:pt idx="41">
                  <c:v>19901</c:v>
                </c:pt>
                <c:pt idx="42">
                  <c:v>19902</c:v>
                </c:pt>
                <c:pt idx="43">
                  <c:v>19903</c:v>
                </c:pt>
                <c:pt idx="44">
                  <c:v>19904</c:v>
                </c:pt>
                <c:pt idx="45">
                  <c:v>19911</c:v>
                </c:pt>
                <c:pt idx="46">
                  <c:v>19912</c:v>
                </c:pt>
                <c:pt idx="47">
                  <c:v>19913</c:v>
                </c:pt>
                <c:pt idx="48">
                  <c:v>19914</c:v>
                </c:pt>
                <c:pt idx="49">
                  <c:v>19921</c:v>
                </c:pt>
                <c:pt idx="50">
                  <c:v>19922</c:v>
                </c:pt>
                <c:pt idx="51">
                  <c:v>19923</c:v>
                </c:pt>
                <c:pt idx="52">
                  <c:v>19924</c:v>
                </c:pt>
                <c:pt idx="53">
                  <c:v>19931</c:v>
                </c:pt>
                <c:pt idx="54">
                  <c:v>19932</c:v>
                </c:pt>
                <c:pt idx="55">
                  <c:v>19933</c:v>
                </c:pt>
                <c:pt idx="56">
                  <c:v>19934</c:v>
                </c:pt>
                <c:pt idx="57">
                  <c:v>19941</c:v>
                </c:pt>
                <c:pt idx="58">
                  <c:v>19942</c:v>
                </c:pt>
                <c:pt idx="59">
                  <c:v>19943</c:v>
                </c:pt>
                <c:pt idx="60">
                  <c:v>19944</c:v>
                </c:pt>
                <c:pt idx="61">
                  <c:v>19951</c:v>
                </c:pt>
                <c:pt idx="62">
                  <c:v>19952</c:v>
                </c:pt>
                <c:pt idx="63">
                  <c:v>19953</c:v>
                </c:pt>
                <c:pt idx="64">
                  <c:v>19954</c:v>
                </c:pt>
                <c:pt idx="65">
                  <c:v>19961</c:v>
                </c:pt>
                <c:pt idx="66">
                  <c:v>19962</c:v>
                </c:pt>
                <c:pt idx="67">
                  <c:v>19963</c:v>
                </c:pt>
                <c:pt idx="68">
                  <c:v>19964</c:v>
                </c:pt>
                <c:pt idx="69">
                  <c:v>19971</c:v>
                </c:pt>
                <c:pt idx="70">
                  <c:v>19972</c:v>
                </c:pt>
                <c:pt idx="71">
                  <c:v>19973</c:v>
                </c:pt>
                <c:pt idx="72">
                  <c:v>19974</c:v>
                </c:pt>
                <c:pt idx="73">
                  <c:v>19981</c:v>
                </c:pt>
                <c:pt idx="74">
                  <c:v>19982</c:v>
                </c:pt>
                <c:pt idx="75">
                  <c:v>19983</c:v>
                </c:pt>
                <c:pt idx="76">
                  <c:v>19984</c:v>
                </c:pt>
                <c:pt idx="77">
                  <c:v>19991</c:v>
                </c:pt>
                <c:pt idx="78">
                  <c:v>19992</c:v>
                </c:pt>
                <c:pt idx="79">
                  <c:v>19993</c:v>
                </c:pt>
                <c:pt idx="80">
                  <c:v>19994</c:v>
                </c:pt>
                <c:pt idx="81">
                  <c:v>20001</c:v>
                </c:pt>
                <c:pt idx="82">
                  <c:v>20002</c:v>
                </c:pt>
                <c:pt idx="83">
                  <c:v>20003</c:v>
                </c:pt>
                <c:pt idx="84">
                  <c:v>20004</c:v>
                </c:pt>
                <c:pt idx="85">
                  <c:v>20011</c:v>
                </c:pt>
                <c:pt idx="86">
                  <c:v>20012</c:v>
                </c:pt>
                <c:pt idx="87">
                  <c:v>20013</c:v>
                </c:pt>
                <c:pt idx="88">
                  <c:v>20014</c:v>
                </c:pt>
                <c:pt idx="89">
                  <c:v>20021</c:v>
                </c:pt>
                <c:pt idx="90">
                  <c:v>20022</c:v>
                </c:pt>
                <c:pt idx="91">
                  <c:v>20023</c:v>
                </c:pt>
                <c:pt idx="92">
                  <c:v>20024</c:v>
                </c:pt>
                <c:pt idx="93">
                  <c:v>20031</c:v>
                </c:pt>
                <c:pt idx="94">
                  <c:v>20032</c:v>
                </c:pt>
                <c:pt idx="95">
                  <c:v>20033</c:v>
                </c:pt>
                <c:pt idx="96">
                  <c:v>20034</c:v>
                </c:pt>
                <c:pt idx="97">
                  <c:v>20041</c:v>
                </c:pt>
                <c:pt idx="98">
                  <c:v>20042</c:v>
                </c:pt>
                <c:pt idx="99">
                  <c:v>20043</c:v>
                </c:pt>
                <c:pt idx="100">
                  <c:v>20044</c:v>
                </c:pt>
                <c:pt idx="101">
                  <c:v>20051</c:v>
                </c:pt>
                <c:pt idx="102">
                  <c:v>20052</c:v>
                </c:pt>
                <c:pt idx="103">
                  <c:v>20053</c:v>
                </c:pt>
              </c:numCache>
            </c:numRef>
          </c:xVal>
          <c:yVal>
            <c:numRef>
              <c:f>'PART II - Q1'!$B$2:$B$105</c:f>
              <c:numCache>
                <c:formatCode>_-[$$-409]* #,##0.00_ ;_-[$$-409]* \-#,##0.00\ ;_-[$$-409]* "-"??_ ;_-@_ </c:formatCode>
                <c:ptCount val="104"/>
                <c:pt idx="0">
                  <c:v>19.539999959999999</c:v>
                </c:pt>
                <c:pt idx="1">
                  <c:v>23.54999995</c:v>
                </c:pt>
                <c:pt idx="2">
                  <c:v>32.568999890000001</c:v>
                </c:pt>
                <c:pt idx="3">
                  <c:v>41.466999889999997</c:v>
                </c:pt>
                <c:pt idx="4">
                  <c:v>67.620999810000001</c:v>
                </c:pt>
                <c:pt idx="5">
                  <c:v>78.764999869999997</c:v>
                </c:pt>
                <c:pt idx="6">
                  <c:v>90.718999859999997</c:v>
                </c:pt>
                <c:pt idx="7">
                  <c:v>97.677999970000002</c:v>
                </c:pt>
                <c:pt idx="8">
                  <c:v>133.553</c:v>
                </c:pt>
                <c:pt idx="9">
                  <c:v>131.0189996</c:v>
                </c:pt>
                <c:pt idx="10">
                  <c:v>142.6809998</c:v>
                </c:pt>
                <c:pt idx="11">
                  <c:v>175.80799959999999</c:v>
                </c:pt>
                <c:pt idx="12">
                  <c:v>214.2929997</c:v>
                </c:pt>
                <c:pt idx="13">
                  <c:v>227.98199990000001</c:v>
                </c:pt>
                <c:pt idx="14">
                  <c:v>267.28399940000003</c:v>
                </c:pt>
                <c:pt idx="15">
                  <c:v>273.2099991</c:v>
                </c:pt>
                <c:pt idx="16">
                  <c:v>316.2279997</c:v>
                </c:pt>
                <c:pt idx="17">
                  <c:v>300.10199929999999</c:v>
                </c:pt>
                <c:pt idx="18">
                  <c:v>422.14299970000002</c:v>
                </c:pt>
                <c:pt idx="19">
                  <c:v>477.39899919999999</c:v>
                </c:pt>
                <c:pt idx="20">
                  <c:v>698.29599949999999</c:v>
                </c:pt>
                <c:pt idx="21">
                  <c:v>435.34399989999997</c:v>
                </c:pt>
                <c:pt idx="22">
                  <c:v>374.92899990000001</c:v>
                </c:pt>
                <c:pt idx="23">
                  <c:v>409.70899960000003</c:v>
                </c:pt>
                <c:pt idx="24">
                  <c:v>533.88999939999997</c:v>
                </c:pt>
                <c:pt idx="25">
                  <c:v>408.9429998</c:v>
                </c:pt>
                <c:pt idx="26">
                  <c:v>448.27899930000001</c:v>
                </c:pt>
                <c:pt idx="27">
                  <c:v>510.78599930000001</c:v>
                </c:pt>
                <c:pt idx="28">
                  <c:v>662.25299840000002</c:v>
                </c:pt>
                <c:pt idx="29">
                  <c:v>575.32699969999999</c:v>
                </c:pt>
                <c:pt idx="30">
                  <c:v>637.06399920000001</c:v>
                </c:pt>
                <c:pt idx="31">
                  <c:v>786.42399980000005</c:v>
                </c:pt>
                <c:pt idx="32">
                  <c:v>1042.441998</c:v>
                </c:pt>
                <c:pt idx="33">
                  <c:v>867.16099929999996</c:v>
                </c:pt>
                <c:pt idx="34">
                  <c:v>993.05099870000004</c:v>
                </c:pt>
                <c:pt idx="35">
                  <c:v>1168.7189980000001</c:v>
                </c:pt>
                <c:pt idx="36">
                  <c:v>1405.1369970000001</c:v>
                </c:pt>
                <c:pt idx="37">
                  <c:v>1246.9169999999999</c:v>
                </c:pt>
                <c:pt idx="38">
                  <c:v>1248.211998</c:v>
                </c:pt>
                <c:pt idx="39">
                  <c:v>1383.7469980000001</c:v>
                </c:pt>
                <c:pt idx="40">
                  <c:v>1493.3829989999999</c:v>
                </c:pt>
                <c:pt idx="41">
                  <c:v>1346.202</c:v>
                </c:pt>
                <c:pt idx="42">
                  <c:v>1364.759998</c:v>
                </c:pt>
                <c:pt idx="43">
                  <c:v>1354.0899959999999</c:v>
                </c:pt>
                <c:pt idx="44">
                  <c:v>1675.505997</c:v>
                </c:pt>
                <c:pt idx="45">
                  <c:v>1597.6779979999999</c:v>
                </c:pt>
                <c:pt idx="46">
                  <c:v>1528.6039960000001</c:v>
                </c:pt>
                <c:pt idx="47">
                  <c:v>1507.060997</c:v>
                </c:pt>
                <c:pt idx="48">
                  <c:v>1862.6120000000001</c:v>
                </c:pt>
                <c:pt idx="49">
                  <c:v>1716.0249980000001</c:v>
                </c:pt>
                <c:pt idx="50">
                  <c:v>1740.1709980000001</c:v>
                </c:pt>
                <c:pt idx="51">
                  <c:v>1767.733997</c:v>
                </c:pt>
                <c:pt idx="52">
                  <c:v>2000.2919999999999</c:v>
                </c:pt>
                <c:pt idx="53">
                  <c:v>1973.8939969999999</c:v>
                </c:pt>
                <c:pt idx="54">
                  <c:v>1861.9789960000001</c:v>
                </c:pt>
                <c:pt idx="55">
                  <c:v>2140.788994</c:v>
                </c:pt>
                <c:pt idx="56">
                  <c:v>2468.8539959999998</c:v>
                </c:pt>
                <c:pt idx="57">
                  <c:v>2076.6999970000002</c:v>
                </c:pt>
                <c:pt idx="58">
                  <c:v>2149.9079969999998</c:v>
                </c:pt>
                <c:pt idx="59">
                  <c:v>2493.2859960000001</c:v>
                </c:pt>
                <c:pt idx="60">
                  <c:v>2832</c:v>
                </c:pt>
                <c:pt idx="61">
                  <c:v>2652</c:v>
                </c:pt>
                <c:pt idx="62">
                  <c:v>2575</c:v>
                </c:pt>
                <c:pt idx="63">
                  <c:v>3003</c:v>
                </c:pt>
                <c:pt idx="64">
                  <c:v>3148</c:v>
                </c:pt>
                <c:pt idx="65">
                  <c:v>2185</c:v>
                </c:pt>
                <c:pt idx="66">
                  <c:v>2179</c:v>
                </c:pt>
                <c:pt idx="67">
                  <c:v>2321</c:v>
                </c:pt>
                <c:pt idx="68">
                  <c:v>2129</c:v>
                </c:pt>
                <c:pt idx="69">
                  <c:v>1601</c:v>
                </c:pt>
                <c:pt idx="70">
                  <c:v>1737</c:v>
                </c:pt>
                <c:pt idx="71">
                  <c:v>1614</c:v>
                </c:pt>
                <c:pt idx="72">
                  <c:v>1578</c:v>
                </c:pt>
                <c:pt idx="73">
                  <c:v>1405</c:v>
                </c:pt>
                <c:pt idx="74">
                  <c:v>1402</c:v>
                </c:pt>
                <c:pt idx="75">
                  <c:v>1556</c:v>
                </c:pt>
                <c:pt idx="76">
                  <c:v>1710</c:v>
                </c:pt>
                <c:pt idx="77">
                  <c:v>1530</c:v>
                </c:pt>
                <c:pt idx="78">
                  <c:v>1558</c:v>
                </c:pt>
                <c:pt idx="79">
                  <c:v>1336</c:v>
                </c:pt>
                <c:pt idx="80">
                  <c:v>2343</c:v>
                </c:pt>
                <c:pt idx="81">
                  <c:v>1945</c:v>
                </c:pt>
                <c:pt idx="82">
                  <c:v>1825</c:v>
                </c:pt>
                <c:pt idx="83">
                  <c:v>1870</c:v>
                </c:pt>
                <c:pt idx="84">
                  <c:v>1007</c:v>
                </c:pt>
                <c:pt idx="85">
                  <c:v>1431</c:v>
                </c:pt>
                <c:pt idx="86">
                  <c:v>1475</c:v>
                </c:pt>
                <c:pt idx="87">
                  <c:v>1450</c:v>
                </c:pt>
                <c:pt idx="88">
                  <c:v>1375</c:v>
                </c:pt>
                <c:pt idx="89">
                  <c:v>1495</c:v>
                </c:pt>
                <c:pt idx="90">
                  <c:v>1429</c:v>
                </c:pt>
                <c:pt idx="91">
                  <c:v>1443</c:v>
                </c:pt>
                <c:pt idx="92">
                  <c:v>1472</c:v>
                </c:pt>
                <c:pt idx="93">
                  <c:v>1475</c:v>
                </c:pt>
                <c:pt idx="94">
                  <c:v>1545</c:v>
                </c:pt>
                <c:pt idx="95">
                  <c:v>1715</c:v>
                </c:pt>
                <c:pt idx="96">
                  <c:v>2006</c:v>
                </c:pt>
                <c:pt idx="97">
                  <c:v>1909</c:v>
                </c:pt>
                <c:pt idx="98">
                  <c:v>2014</c:v>
                </c:pt>
                <c:pt idx="99">
                  <c:v>2350</c:v>
                </c:pt>
                <c:pt idx="100">
                  <c:v>3490</c:v>
                </c:pt>
                <c:pt idx="101">
                  <c:v>3243</c:v>
                </c:pt>
                <c:pt idx="102">
                  <c:v>3520</c:v>
                </c:pt>
                <c:pt idx="103">
                  <c:v>3678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2B0-4CA2-A483-F13920C6D882}"/>
            </c:ext>
          </c:extLst>
        </c:ser>
        <c:ser>
          <c:idx val="1"/>
          <c:order val="1"/>
          <c:tx>
            <c:strRef>
              <c:f>'PART II - Q1'!$D$1</c:f>
              <c:strCache>
                <c:ptCount val="1"/>
                <c:pt idx="0">
                  <c:v>2MA Forecast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'PART II - Q1'!$A$2:$A$105</c:f>
              <c:numCache>
                <c:formatCode>General</c:formatCode>
                <c:ptCount val="104"/>
                <c:pt idx="0">
                  <c:v>19794</c:v>
                </c:pt>
                <c:pt idx="1">
                  <c:v>19801</c:v>
                </c:pt>
                <c:pt idx="2">
                  <c:v>19802</c:v>
                </c:pt>
                <c:pt idx="3">
                  <c:v>19803</c:v>
                </c:pt>
                <c:pt idx="4">
                  <c:v>19804</c:v>
                </c:pt>
                <c:pt idx="5">
                  <c:v>19811</c:v>
                </c:pt>
                <c:pt idx="6">
                  <c:v>19812</c:v>
                </c:pt>
                <c:pt idx="7">
                  <c:v>19813</c:v>
                </c:pt>
                <c:pt idx="8">
                  <c:v>19814</c:v>
                </c:pt>
                <c:pt idx="9">
                  <c:v>19821</c:v>
                </c:pt>
                <c:pt idx="10">
                  <c:v>19822</c:v>
                </c:pt>
                <c:pt idx="11">
                  <c:v>19823</c:v>
                </c:pt>
                <c:pt idx="12">
                  <c:v>19824</c:v>
                </c:pt>
                <c:pt idx="13">
                  <c:v>19831</c:v>
                </c:pt>
                <c:pt idx="14">
                  <c:v>19832</c:v>
                </c:pt>
                <c:pt idx="15">
                  <c:v>19833</c:v>
                </c:pt>
                <c:pt idx="16">
                  <c:v>19834</c:v>
                </c:pt>
                <c:pt idx="17">
                  <c:v>19841</c:v>
                </c:pt>
                <c:pt idx="18">
                  <c:v>19842</c:v>
                </c:pt>
                <c:pt idx="19">
                  <c:v>19843</c:v>
                </c:pt>
                <c:pt idx="20">
                  <c:v>19844</c:v>
                </c:pt>
                <c:pt idx="21">
                  <c:v>19851</c:v>
                </c:pt>
                <c:pt idx="22">
                  <c:v>19852</c:v>
                </c:pt>
                <c:pt idx="23">
                  <c:v>19853</c:v>
                </c:pt>
                <c:pt idx="24">
                  <c:v>19854</c:v>
                </c:pt>
                <c:pt idx="25">
                  <c:v>19861</c:v>
                </c:pt>
                <c:pt idx="26">
                  <c:v>19862</c:v>
                </c:pt>
                <c:pt idx="27">
                  <c:v>19863</c:v>
                </c:pt>
                <c:pt idx="28">
                  <c:v>19864</c:v>
                </c:pt>
                <c:pt idx="29">
                  <c:v>19871</c:v>
                </c:pt>
                <c:pt idx="30">
                  <c:v>19872</c:v>
                </c:pt>
                <c:pt idx="31">
                  <c:v>19873</c:v>
                </c:pt>
                <c:pt idx="32">
                  <c:v>19874</c:v>
                </c:pt>
                <c:pt idx="33">
                  <c:v>19881</c:v>
                </c:pt>
                <c:pt idx="34">
                  <c:v>19882</c:v>
                </c:pt>
                <c:pt idx="35">
                  <c:v>19883</c:v>
                </c:pt>
                <c:pt idx="36">
                  <c:v>19884</c:v>
                </c:pt>
                <c:pt idx="37">
                  <c:v>19891</c:v>
                </c:pt>
                <c:pt idx="38">
                  <c:v>19892</c:v>
                </c:pt>
                <c:pt idx="39">
                  <c:v>19893</c:v>
                </c:pt>
                <c:pt idx="40">
                  <c:v>19894</c:v>
                </c:pt>
                <c:pt idx="41">
                  <c:v>19901</c:v>
                </c:pt>
                <c:pt idx="42">
                  <c:v>19902</c:v>
                </c:pt>
                <c:pt idx="43">
                  <c:v>19903</c:v>
                </c:pt>
                <c:pt idx="44">
                  <c:v>19904</c:v>
                </c:pt>
                <c:pt idx="45">
                  <c:v>19911</c:v>
                </c:pt>
                <c:pt idx="46">
                  <c:v>19912</c:v>
                </c:pt>
                <c:pt idx="47">
                  <c:v>19913</c:v>
                </c:pt>
                <c:pt idx="48">
                  <c:v>19914</c:v>
                </c:pt>
                <c:pt idx="49">
                  <c:v>19921</c:v>
                </c:pt>
                <c:pt idx="50">
                  <c:v>19922</c:v>
                </c:pt>
                <c:pt idx="51">
                  <c:v>19923</c:v>
                </c:pt>
                <c:pt idx="52">
                  <c:v>19924</c:v>
                </c:pt>
                <c:pt idx="53">
                  <c:v>19931</c:v>
                </c:pt>
                <c:pt idx="54">
                  <c:v>19932</c:v>
                </c:pt>
                <c:pt idx="55">
                  <c:v>19933</c:v>
                </c:pt>
                <c:pt idx="56">
                  <c:v>19934</c:v>
                </c:pt>
                <c:pt idx="57">
                  <c:v>19941</c:v>
                </c:pt>
                <c:pt idx="58">
                  <c:v>19942</c:v>
                </c:pt>
                <c:pt idx="59">
                  <c:v>19943</c:v>
                </c:pt>
                <c:pt idx="60">
                  <c:v>19944</c:v>
                </c:pt>
                <c:pt idx="61">
                  <c:v>19951</c:v>
                </c:pt>
                <c:pt idx="62">
                  <c:v>19952</c:v>
                </c:pt>
                <c:pt idx="63">
                  <c:v>19953</c:v>
                </c:pt>
                <c:pt idx="64">
                  <c:v>19954</c:v>
                </c:pt>
                <c:pt idx="65">
                  <c:v>19961</c:v>
                </c:pt>
                <c:pt idx="66">
                  <c:v>19962</c:v>
                </c:pt>
                <c:pt idx="67">
                  <c:v>19963</c:v>
                </c:pt>
                <c:pt idx="68">
                  <c:v>19964</c:v>
                </c:pt>
                <c:pt idx="69">
                  <c:v>19971</c:v>
                </c:pt>
                <c:pt idx="70">
                  <c:v>19972</c:v>
                </c:pt>
                <c:pt idx="71">
                  <c:v>19973</c:v>
                </c:pt>
                <c:pt idx="72">
                  <c:v>19974</c:v>
                </c:pt>
                <c:pt idx="73">
                  <c:v>19981</c:v>
                </c:pt>
                <c:pt idx="74">
                  <c:v>19982</c:v>
                </c:pt>
                <c:pt idx="75">
                  <c:v>19983</c:v>
                </c:pt>
                <c:pt idx="76">
                  <c:v>19984</c:v>
                </c:pt>
                <c:pt idx="77">
                  <c:v>19991</c:v>
                </c:pt>
                <c:pt idx="78">
                  <c:v>19992</c:v>
                </c:pt>
                <c:pt idx="79">
                  <c:v>19993</c:v>
                </c:pt>
                <c:pt idx="80">
                  <c:v>19994</c:v>
                </c:pt>
                <c:pt idx="81">
                  <c:v>20001</c:v>
                </c:pt>
                <c:pt idx="82">
                  <c:v>20002</c:v>
                </c:pt>
                <c:pt idx="83">
                  <c:v>20003</c:v>
                </c:pt>
                <c:pt idx="84">
                  <c:v>20004</c:v>
                </c:pt>
                <c:pt idx="85">
                  <c:v>20011</c:v>
                </c:pt>
                <c:pt idx="86">
                  <c:v>20012</c:v>
                </c:pt>
                <c:pt idx="87">
                  <c:v>20013</c:v>
                </c:pt>
                <c:pt idx="88">
                  <c:v>20014</c:v>
                </c:pt>
                <c:pt idx="89">
                  <c:v>20021</c:v>
                </c:pt>
                <c:pt idx="90">
                  <c:v>20022</c:v>
                </c:pt>
                <c:pt idx="91">
                  <c:v>20023</c:v>
                </c:pt>
                <c:pt idx="92">
                  <c:v>20024</c:v>
                </c:pt>
                <c:pt idx="93">
                  <c:v>20031</c:v>
                </c:pt>
                <c:pt idx="94">
                  <c:v>20032</c:v>
                </c:pt>
                <c:pt idx="95">
                  <c:v>20033</c:v>
                </c:pt>
                <c:pt idx="96">
                  <c:v>20034</c:v>
                </c:pt>
                <c:pt idx="97">
                  <c:v>20041</c:v>
                </c:pt>
                <c:pt idx="98">
                  <c:v>20042</c:v>
                </c:pt>
                <c:pt idx="99">
                  <c:v>20043</c:v>
                </c:pt>
                <c:pt idx="100">
                  <c:v>20044</c:v>
                </c:pt>
                <c:pt idx="101">
                  <c:v>20051</c:v>
                </c:pt>
                <c:pt idx="102">
                  <c:v>20052</c:v>
                </c:pt>
                <c:pt idx="103">
                  <c:v>20053</c:v>
                </c:pt>
              </c:numCache>
            </c:numRef>
          </c:xVal>
          <c:yVal>
            <c:numRef>
              <c:f>'PART II - Q1'!$D$2:$D$105</c:f>
              <c:numCache>
                <c:formatCode>_-[$$-409]* #,##0.00_ ;_-[$$-409]* \-#,##0.00\ ;_-[$$-409]* "-"??_ ;_-@_ </c:formatCode>
                <c:ptCount val="104"/>
                <c:pt idx="0">
                  <c:v>0</c:v>
                </c:pt>
                <c:pt idx="1">
                  <c:v>0</c:v>
                </c:pt>
                <c:pt idx="2">
                  <c:v>21.544999955000002</c:v>
                </c:pt>
                <c:pt idx="3">
                  <c:v>28.05949992</c:v>
                </c:pt>
                <c:pt idx="4">
                  <c:v>37.017999889999999</c:v>
                </c:pt>
                <c:pt idx="5">
                  <c:v>54.543999849999999</c:v>
                </c:pt>
                <c:pt idx="6">
                  <c:v>73.192999839999999</c:v>
                </c:pt>
                <c:pt idx="7">
                  <c:v>84.741999864999997</c:v>
                </c:pt>
                <c:pt idx="8">
                  <c:v>94.198499914999999</c:v>
                </c:pt>
                <c:pt idx="9">
                  <c:v>115.615499985</c:v>
                </c:pt>
                <c:pt idx="10">
                  <c:v>132.28599980000001</c:v>
                </c:pt>
                <c:pt idx="11">
                  <c:v>136.84999970000001</c:v>
                </c:pt>
                <c:pt idx="12">
                  <c:v>159.24449970000001</c:v>
                </c:pt>
                <c:pt idx="13">
                  <c:v>195.05049965000001</c:v>
                </c:pt>
                <c:pt idx="14">
                  <c:v>221.1374998</c:v>
                </c:pt>
                <c:pt idx="15">
                  <c:v>247.63299965000002</c:v>
                </c:pt>
                <c:pt idx="16">
                  <c:v>270.24699925000004</c:v>
                </c:pt>
                <c:pt idx="17">
                  <c:v>294.71899940000003</c:v>
                </c:pt>
                <c:pt idx="18">
                  <c:v>308.16499950000002</c:v>
                </c:pt>
                <c:pt idx="19">
                  <c:v>361.1224995</c:v>
                </c:pt>
                <c:pt idx="20">
                  <c:v>449.77099944999998</c:v>
                </c:pt>
                <c:pt idx="21">
                  <c:v>587.84749935000002</c:v>
                </c:pt>
                <c:pt idx="22">
                  <c:v>566.81999969999993</c:v>
                </c:pt>
                <c:pt idx="23">
                  <c:v>405.13649989999999</c:v>
                </c:pt>
                <c:pt idx="24">
                  <c:v>392.31899974999999</c:v>
                </c:pt>
                <c:pt idx="25">
                  <c:v>471.79949950000002</c:v>
                </c:pt>
                <c:pt idx="26">
                  <c:v>471.41649959999995</c:v>
                </c:pt>
                <c:pt idx="27">
                  <c:v>428.61099954999997</c:v>
                </c:pt>
                <c:pt idx="28">
                  <c:v>479.53249930000004</c:v>
                </c:pt>
                <c:pt idx="29">
                  <c:v>586.51949884999999</c:v>
                </c:pt>
                <c:pt idx="30">
                  <c:v>618.78999905000001</c:v>
                </c:pt>
                <c:pt idx="31">
                  <c:v>606.19549944999994</c:v>
                </c:pt>
                <c:pt idx="32">
                  <c:v>711.74399949999997</c:v>
                </c:pt>
                <c:pt idx="33">
                  <c:v>914.43299890000003</c:v>
                </c:pt>
                <c:pt idx="34">
                  <c:v>954.80149864999998</c:v>
                </c:pt>
                <c:pt idx="35">
                  <c:v>930.105999</c:v>
                </c:pt>
                <c:pt idx="36">
                  <c:v>1080.8849983499999</c:v>
                </c:pt>
                <c:pt idx="37">
                  <c:v>1286.9279974999999</c:v>
                </c:pt>
                <c:pt idx="38">
                  <c:v>1326.0269985</c:v>
                </c:pt>
                <c:pt idx="39">
                  <c:v>1247.5644990000001</c:v>
                </c:pt>
                <c:pt idx="40">
                  <c:v>1315.9794980000001</c:v>
                </c:pt>
                <c:pt idx="41">
                  <c:v>1438.5649985</c:v>
                </c:pt>
                <c:pt idx="42">
                  <c:v>1419.7924994999998</c:v>
                </c:pt>
                <c:pt idx="43">
                  <c:v>1355.4809989999999</c:v>
                </c:pt>
                <c:pt idx="44">
                  <c:v>1359.4249970000001</c:v>
                </c:pt>
                <c:pt idx="45">
                  <c:v>1514.7979965</c:v>
                </c:pt>
                <c:pt idx="46">
                  <c:v>1636.5919974999999</c:v>
                </c:pt>
                <c:pt idx="47">
                  <c:v>1563.140997</c:v>
                </c:pt>
                <c:pt idx="48">
                  <c:v>1517.8324965000002</c:v>
                </c:pt>
                <c:pt idx="49">
                  <c:v>1684.8364985000001</c:v>
                </c:pt>
                <c:pt idx="50">
                  <c:v>1789.318499</c:v>
                </c:pt>
                <c:pt idx="51">
                  <c:v>1728.0979980000002</c:v>
                </c:pt>
                <c:pt idx="52">
                  <c:v>1753.9524974999999</c:v>
                </c:pt>
                <c:pt idx="53">
                  <c:v>1884.0129984999999</c:v>
                </c:pt>
                <c:pt idx="54">
                  <c:v>1987.0929984999998</c:v>
                </c:pt>
                <c:pt idx="55">
                  <c:v>1917.9364965</c:v>
                </c:pt>
                <c:pt idx="56">
                  <c:v>2001.3839950000001</c:v>
                </c:pt>
                <c:pt idx="57">
                  <c:v>2304.8214950000001</c:v>
                </c:pt>
                <c:pt idx="58">
                  <c:v>2272.7769964999998</c:v>
                </c:pt>
                <c:pt idx="59">
                  <c:v>2113.303997</c:v>
                </c:pt>
                <c:pt idx="60">
                  <c:v>2321.5969964999999</c:v>
                </c:pt>
                <c:pt idx="61">
                  <c:v>2662.6429980000003</c:v>
                </c:pt>
                <c:pt idx="62">
                  <c:v>2742</c:v>
                </c:pt>
                <c:pt idx="63">
                  <c:v>2613.5</c:v>
                </c:pt>
                <c:pt idx="64">
                  <c:v>2789</c:v>
                </c:pt>
                <c:pt idx="65">
                  <c:v>3075.5</c:v>
                </c:pt>
                <c:pt idx="66">
                  <c:v>2666.5</c:v>
                </c:pt>
                <c:pt idx="67">
                  <c:v>2182</c:v>
                </c:pt>
                <c:pt idx="68">
                  <c:v>2250</c:v>
                </c:pt>
                <c:pt idx="69">
                  <c:v>2225</c:v>
                </c:pt>
                <c:pt idx="70">
                  <c:v>1865</c:v>
                </c:pt>
                <c:pt idx="71">
                  <c:v>1669</c:v>
                </c:pt>
                <c:pt idx="72">
                  <c:v>1675.5</c:v>
                </c:pt>
                <c:pt idx="73">
                  <c:v>1596</c:v>
                </c:pt>
                <c:pt idx="74">
                  <c:v>1491.5</c:v>
                </c:pt>
                <c:pt idx="75">
                  <c:v>1403.5</c:v>
                </c:pt>
                <c:pt idx="76">
                  <c:v>1479</c:v>
                </c:pt>
                <c:pt idx="77">
                  <c:v>1633</c:v>
                </c:pt>
                <c:pt idx="78">
                  <c:v>1620</c:v>
                </c:pt>
                <c:pt idx="79">
                  <c:v>1544</c:v>
                </c:pt>
                <c:pt idx="80">
                  <c:v>1447</c:v>
                </c:pt>
                <c:pt idx="81">
                  <c:v>1839.5</c:v>
                </c:pt>
                <c:pt idx="82">
                  <c:v>2144</c:v>
                </c:pt>
                <c:pt idx="83">
                  <c:v>1885</c:v>
                </c:pt>
                <c:pt idx="84">
                  <c:v>1847.5</c:v>
                </c:pt>
                <c:pt idx="85">
                  <c:v>1438.5</c:v>
                </c:pt>
                <c:pt idx="86">
                  <c:v>1219</c:v>
                </c:pt>
                <c:pt idx="87">
                  <c:v>1453</c:v>
                </c:pt>
                <c:pt idx="88">
                  <c:v>1462.5</c:v>
                </c:pt>
                <c:pt idx="89">
                  <c:v>1412.5</c:v>
                </c:pt>
                <c:pt idx="90">
                  <c:v>1435</c:v>
                </c:pt>
                <c:pt idx="91">
                  <c:v>1462</c:v>
                </c:pt>
                <c:pt idx="92">
                  <c:v>1436</c:v>
                </c:pt>
                <c:pt idx="93">
                  <c:v>1457.5</c:v>
                </c:pt>
                <c:pt idx="94">
                  <c:v>1473.5</c:v>
                </c:pt>
                <c:pt idx="95">
                  <c:v>1510</c:v>
                </c:pt>
                <c:pt idx="96">
                  <c:v>1630</c:v>
                </c:pt>
                <c:pt idx="97">
                  <c:v>1860.5</c:v>
                </c:pt>
                <c:pt idx="98">
                  <c:v>1957.5</c:v>
                </c:pt>
                <c:pt idx="99">
                  <c:v>1961.5</c:v>
                </c:pt>
                <c:pt idx="100">
                  <c:v>2182</c:v>
                </c:pt>
                <c:pt idx="101">
                  <c:v>2920</c:v>
                </c:pt>
                <c:pt idx="102">
                  <c:v>3366.5</c:v>
                </c:pt>
                <c:pt idx="103">
                  <c:v>3381.5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2B0-4CA2-A483-F13920C6D882}"/>
            </c:ext>
          </c:extLst>
        </c:ser>
        <c:ser>
          <c:idx val="2"/>
          <c:order val="2"/>
          <c:tx>
            <c:strRef>
              <c:f>'PART II - Q1'!$E$1</c:f>
              <c:strCache>
                <c:ptCount val="1"/>
                <c:pt idx="0">
                  <c:v>Smoothed 2MA Forecast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'PART II - Q1'!$A$2:$A$105</c:f>
              <c:numCache>
                <c:formatCode>General</c:formatCode>
                <c:ptCount val="104"/>
                <c:pt idx="0">
                  <c:v>19794</c:v>
                </c:pt>
                <c:pt idx="1">
                  <c:v>19801</c:v>
                </c:pt>
                <c:pt idx="2">
                  <c:v>19802</c:v>
                </c:pt>
                <c:pt idx="3">
                  <c:v>19803</c:v>
                </c:pt>
                <c:pt idx="4">
                  <c:v>19804</c:v>
                </c:pt>
                <c:pt idx="5">
                  <c:v>19811</c:v>
                </c:pt>
                <c:pt idx="6">
                  <c:v>19812</c:v>
                </c:pt>
                <c:pt idx="7">
                  <c:v>19813</c:v>
                </c:pt>
                <c:pt idx="8">
                  <c:v>19814</c:v>
                </c:pt>
                <c:pt idx="9">
                  <c:v>19821</c:v>
                </c:pt>
                <c:pt idx="10">
                  <c:v>19822</c:v>
                </c:pt>
                <c:pt idx="11">
                  <c:v>19823</c:v>
                </c:pt>
                <c:pt idx="12">
                  <c:v>19824</c:v>
                </c:pt>
                <c:pt idx="13">
                  <c:v>19831</c:v>
                </c:pt>
                <c:pt idx="14">
                  <c:v>19832</c:v>
                </c:pt>
                <c:pt idx="15">
                  <c:v>19833</c:v>
                </c:pt>
                <c:pt idx="16">
                  <c:v>19834</c:v>
                </c:pt>
                <c:pt idx="17">
                  <c:v>19841</c:v>
                </c:pt>
                <c:pt idx="18">
                  <c:v>19842</c:v>
                </c:pt>
                <c:pt idx="19">
                  <c:v>19843</c:v>
                </c:pt>
                <c:pt idx="20">
                  <c:v>19844</c:v>
                </c:pt>
                <c:pt idx="21">
                  <c:v>19851</c:v>
                </c:pt>
                <c:pt idx="22">
                  <c:v>19852</c:v>
                </c:pt>
                <c:pt idx="23">
                  <c:v>19853</c:v>
                </c:pt>
                <c:pt idx="24">
                  <c:v>19854</c:v>
                </c:pt>
                <c:pt idx="25">
                  <c:v>19861</c:v>
                </c:pt>
                <c:pt idx="26">
                  <c:v>19862</c:v>
                </c:pt>
                <c:pt idx="27">
                  <c:v>19863</c:v>
                </c:pt>
                <c:pt idx="28">
                  <c:v>19864</c:v>
                </c:pt>
                <c:pt idx="29">
                  <c:v>19871</c:v>
                </c:pt>
                <c:pt idx="30">
                  <c:v>19872</c:v>
                </c:pt>
                <c:pt idx="31">
                  <c:v>19873</c:v>
                </c:pt>
                <c:pt idx="32">
                  <c:v>19874</c:v>
                </c:pt>
                <c:pt idx="33">
                  <c:v>19881</c:v>
                </c:pt>
                <c:pt idx="34">
                  <c:v>19882</c:v>
                </c:pt>
                <c:pt idx="35">
                  <c:v>19883</c:v>
                </c:pt>
                <c:pt idx="36">
                  <c:v>19884</c:v>
                </c:pt>
                <c:pt idx="37">
                  <c:v>19891</c:v>
                </c:pt>
                <c:pt idx="38">
                  <c:v>19892</c:v>
                </c:pt>
                <c:pt idx="39">
                  <c:v>19893</c:v>
                </c:pt>
                <c:pt idx="40">
                  <c:v>19894</c:v>
                </c:pt>
                <c:pt idx="41">
                  <c:v>19901</c:v>
                </c:pt>
                <c:pt idx="42">
                  <c:v>19902</c:v>
                </c:pt>
                <c:pt idx="43">
                  <c:v>19903</c:v>
                </c:pt>
                <c:pt idx="44">
                  <c:v>19904</c:v>
                </c:pt>
                <c:pt idx="45">
                  <c:v>19911</c:v>
                </c:pt>
                <c:pt idx="46">
                  <c:v>19912</c:v>
                </c:pt>
                <c:pt idx="47">
                  <c:v>19913</c:v>
                </c:pt>
                <c:pt idx="48">
                  <c:v>19914</c:v>
                </c:pt>
                <c:pt idx="49">
                  <c:v>19921</c:v>
                </c:pt>
                <c:pt idx="50">
                  <c:v>19922</c:v>
                </c:pt>
                <c:pt idx="51">
                  <c:v>19923</c:v>
                </c:pt>
                <c:pt idx="52">
                  <c:v>19924</c:v>
                </c:pt>
                <c:pt idx="53">
                  <c:v>19931</c:v>
                </c:pt>
                <c:pt idx="54">
                  <c:v>19932</c:v>
                </c:pt>
                <c:pt idx="55">
                  <c:v>19933</c:v>
                </c:pt>
                <c:pt idx="56">
                  <c:v>19934</c:v>
                </c:pt>
                <c:pt idx="57">
                  <c:v>19941</c:v>
                </c:pt>
                <c:pt idx="58">
                  <c:v>19942</c:v>
                </c:pt>
                <c:pt idx="59">
                  <c:v>19943</c:v>
                </c:pt>
                <c:pt idx="60">
                  <c:v>19944</c:v>
                </c:pt>
                <c:pt idx="61">
                  <c:v>19951</c:v>
                </c:pt>
                <c:pt idx="62">
                  <c:v>19952</c:v>
                </c:pt>
                <c:pt idx="63">
                  <c:v>19953</c:v>
                </c:pt>
                <c:pt idx="64">
                  <c:v>19954</c:v>
                </c:pt>
                <c:pt idx="65">
                  <c:v>19961</c:v>
                </c:pt>
                <c:pt idx="66">
                  <c:v>19962</c:v>
                </c:pt>
                <c:pt idx="67">
                  <c:v>19963</c:v>
                </c:pt>
                <c:pt idx="68">
                  <c:v>19964</c:v>
                </c:pt>
                <c:pt idx="69">
                  <c:v>19971</c:v>
                </c:pt>
                <c:pt idx="70">
                  <c:v>19972</c:v>
                </c:pt>
                <c:pt idx="71">
                  <c:v>19973</c:v>
                </c:pt>
                <c:pt idx="72">
                  <c:v>19974</c:v>
                </c:pt>
                <c:pt idx="73">
                  <c:v>19981</c:v>
                </c:pt>
                <c:pt idx="74">
                  <c:v>19982</c:v>
                </c:pt>
                <c:pt idx="75">
                  <c:v>19983</c:v>
                </c:pt>
                <c:pt idx="76">
                  <c:v>19984</c:v>
                </c:pt>
                <c:pt idx="77">
                  <c:v>19991</c:v>
                </c:pt>
                <c:pt idx="78">
                  <c:v>19992</c:v>
                </c:pt>
                <c:pt idx="79">
                  <c:v>19993</c:v>
                </c:pt>
                <c:pt idx="80">
                  <c:v>19994</c:v>
                </c:pt>
                <c:pt idx="81">
                  <c:v>20001</c:v>
                </c:pt>
                <c:pt idx="82">
                  <c:v>20002</c:v>
                </c:pt>
                <c:pt idx="83">
                  <c:v>20003</c:v>
                </c:pt>
                <c:pt idx="84">
                  <c:v>20004</c:v>
                </c:pt>
                <c:pt idx="85">
                  <c:v>20011</c:v>
                </c:pt>
                <c:pt idx="86">
                  <c:v>20012</c:v>
                </c:pt>
                <c:pt idx="87">
                  <c:v>20013</c:v>
                </c:pt>
                <c:pt idx="88">
                  <c:v>20014</c:v>
                </c:pt>
                <c:pt idx="89">
                  <c:v>20021</c:v>
                </c:pt>
                <c:pt idx="90">
                  <c:v>20022</c:v>
                </c:pt>
                <c:pt idx="91">
                  <c:v>20023</c:v>
                </c:pt>
                <c:pt idx="92">
                  <c:v>20024</c:v>
                </c:pt>
                <c:pt idx="93">
                  <c:v>20031</c:v>
                </c:pt>
                <c:pt idx="94">
                  <c:v>20032</c:v>
                </c:pt>
                <c:pt idx="95">
                  <c:v>20033</c:v>
                </c:pt>
                <c:pt idx="96">
                  <c:v>20034</c:v>
                </c:pt>
                <c:pt idx="97">
                  <c:v>20041</c:v>
                </c:pt>
                <c:pt idx="98">
                  <c:v>20042</c:v>
                </c:pt>
                <c:pt idx="99">
                  <c:v>20043</c:v>
                </c:pt>
                <c:pt idx="100">
                  <c:v>20044</c:v>
                </c:pt>
                <c:pt idx="101">
                  <c:v>20051</c:v>
                </c:pt>
                <c:pt idx="102">
                  <c:v>20052</c:v>
                </c:pt>
                <c:pt idx="103">
                  <c:v>20053</c:v>
                </c:pt>
              </c:numCache>
            </c:numRef>
          </c:xVal>
          <c:yVal>
            <c:numRef>
              <c:f>'PART II - Q1'!$E$2:$E$105</c:f>
              <c:numCache>
                <c:formatCode>_-[$$-409]* #,##0.00_ ;_-[$$-409]* \-#,##0.00\ ;_-[$$-409]* "-"??_ ;_-@_ </c:formatCode>
                <c:ptCount val="104"/>
                <c:pt idx="0">
                  <c:v>0</c:v>
                </c:pt>
                <c:pt idx="1">
                  <c:v>0</c:v>
                </c:pt>
                <c:pt idx="2">
                  <c:v>21.544999955000002</c:v>
                </c:pt>
                <c:pt idx="3">
                  <c:v>30.500955467337235</c:v>
                </c:pt>
                <c:pt idx="4">
                  <c:v>39.409827616716612</c:v>
                </c:pt>
                <c:pt idx="5">
                  <c:v>62.328732243318569</c:v>
                </c:pt>
                <c:pt idx="6">
                  <c:v>75.681642486548498</c:v>
                </c:pt>
                <c:pt idx="7">
                  <c:v>87.898070684463562</c:v>
                </c:pt>
                <c:pt idx="8">
                  <c:v>95.843336659745731</c:v>
                </c:pt>
                <c:pt idx="9">
                  <c:v>126.47886543803317</c:v>
                </c:pt>
                <c:pt idx="10">
                  <c:v>130.16729430363233</c:v>
                </c:pt>
                <c:pt idx="11">
                  <c:v>140.33349444702509</c:v>
                </c:pt>
                <c:pt idx="12">
                  <c:v>169.1531689613121</c:v>
                </c:pt>
                <c:pt idx="13">
                  <c:v>205.82500480254856</c:v>
                </c:pt>
                <c:pt idx="14">
                  <c:v>223.82546412311089</c:v>
                </c:pt>
                <c:pt idx="15">
                  <c:v>259.13140669078535</c:v>
                </c:pt>
                <c:pt idx="16">
                  <c:v>270.56892919048545</c:v>
                </c:pt>
                <c:pt idx="17">
                  <c:v>307.66259815174897</c:v>
                </c:pt>
                <c:pt idx="18">
                  <c:v>301.5203278903067</c:v>
                </c:pt>
                <c:pt idx="19">
                  <c:v>399.5148207129219</c:v>
                </c:pt>
                <c:pt idx="20">
                  <c:v>462.78833683755744</c:v>
                </c:pt>
                <c:pt idx="21">
                  <c:v>654.11600030414479</c:v>
                </c:pt>
                <c:pt idx="22">
                  <c:v>476.38447685375536</c:v>
                </c:pt>
                <c:pt idx="23">
                  <c:v>393.96151391486922</c:v>
                </c:pt>
                <c:pt idx="24">
                  <c:v>406.75485408710853</c:v>
                </c:pt>
                <c:pt idx="25">
                  <c:v>510.04011462686969</c:v>
                </c:pt>
                <c:pt idx="26">
                  <c:v>427.9082869641644</c:v>
                </c:pt>
                <c:pt idx="27">
                  <c:v>444.45756077676106</c:v>
                </c:pt>
                <c:pt idx="28">
                  <c:v>498.34313299369546</c:v>
                </c:pt>
                <c:pt idx="29">
                  <c:v>631.5043695019981</c:v>
                </c:pt>
                <c:pt idx="30">
                  <c:v>585.86557888939524</c:v>
                </c:pt>
                <c:pt idx="31">
                  <c:v>627.459444755444</c:v>
                </c:pt>
                <c:pt idx="32">
                  <c:v>756.60308512299332</c:v>
                </c:pt>
                <c:pt idx="33">
                  <c:v>988.82012090995067</c:v>
                </c:pt>
                <c:pt idx="34">
                  <c:v>889.98361081986388</c:v>
                </c:pt>
                <c:pt idx="35">
                  <c:v>973.71609867090854</c:v>
                </c:pt>
                <c:pt idx="36">
                  <c:v>1132.1374794279395</c:v>
                </c:pt>
                <c:pt idx="37">
                  <c:v>1353.9237229585099</c:v>
                </c:pt>
                <c:pt idx="38">
                  <c:v>1266.9908985764305</c:v>
                </c:pt>
                <c:pt idx="39">
                  <c:v>1251.7348210070581</c:v>
                </c:pt>
                <c:pt idx="40">
                  <c:v>1358.982207727546</c:v>
                </c:pt>
                <c:pt idx="41">
                  <c:v>1468.1701172482494</c:v>
                </c:pt>
                <c:pt idx="42">
                  <c:v>1369.0825774768832</c:v>
                </c:pt>
                <c:pt idx="43">
                  <c:v>1365.5708911813672</c:v>
                </c:pt>
                <c:pt idx="44">
                  <c:v>1356.2437515684865</c:v>
                </c:pt>
                <c:pt idx="45">
                  <c:v>1615.6140784654926</c:v>
                </c:pt>
                <c:pt idx="46">
                  <c:v>1601.0427123858672</c:v>
                </c:pt>
                <c:pt idx="47">
                  <c:v>1542.1931183049651</c:v>
                </c:pt>
                <c:pt idx="48">
                  <c:v>1513.6515982290853</c:v>
                </c:pt>
                <c:pt idx="49">
                  <c:v>1797.1488634916907</c:v>
                </c:pt>
                <c:pt idx="50">
                  <c:v>1731.243408609954</c:v>
                </c:pt>
                <c:pt idx="51">
                  <c:v>1738.496229172463</c:v>
                </c:pt>
                <c:pt idx="52">
                  <c:v>1762.2491454902611</c:v>
                </c:pt>
                <c:pt idx="53">
                  <c:v>1955.6364121438494</c:v>
                </c:pt>
                <c:pt idx="54">
                  <c:v>1970.4689700809431</c:v>
                </c:pt>
                <c:pt idx="55">
                  <c:v>1882.3311446879366</c:v>
                </c:pt>
                <c:pt idx="56">
                  <c:v>2092.3036604627382</c:v>
                </c:pt>
                <c:pt idx="57">
                  <c:v>2398.2151329873768</c:v>
                </c:pt>
                <c:pt idx="58">
                  <c:v>2137.0145459568944</c:v>
                </c:pt>
                <c:pt idx="59">
                  <c:v>2147.4892533791917</c:v>
                </c:pt>
                <c:pt idx="60">
                  <c:v>2428.4163453134579</c:v>
                </c:pt>
                <c:pt idx="61">
                  <c:v>2756.2898284584976</c:v>
                </c:pt>
                <c:pt idx="62">
                  <c:v>2671.5642234538936</c:v>
                </c:pt>
                <c:pt idx="63">
                  <c:v>2593.1149405769283</c:v>
                </c:pt>
                <c:pt idx="64">
                  <c:v>2926.1077180632547</c:v>
                </c:pt>
                <c:pt idx="65">
                  <c:v>3106.374174637438</c:v>
                </c:pt>
                <c:pt idx="66">
                  <c:v>2357.8449504970417</c:v>
                </c:pt>
                <c:pt idx="67">
                  <c:v>2212.5503723310576</c:v>
                </c:pt>
                <c:pt idx="68">
                  <c:v>2300.65542008681</c:v>
                </c:pt>
                <c:pt idx="69">
                  <c:v>2161.2016542292695</c:v>
                </c:pt>
                <c:pt idx="70">
                  <c:v>1706.0908847447574</c:v>
                </c:pt>
                <c:pt idx="71">
                  <c:v>1731.2016125009125</c:v>
                </c:pt>
                <c:pt idx="72">
                  <c:v>1635.986406248976</c:v>
                </c:pt>
                <c:pt idx="73">
                  <c:v>1588.8779449147787</c:v>
                </c:pt>
                <c:pt idx="74">
                  <c:v>1439.4945356199059</c:v>
                </c:pt>
                <c:pt idx="75">
                  <c:v>1409.0337777327895</c:v>
                </c:pt>
                <c:pt idx="76">
                  <c:v>1528.4299094637538</c:v>
                </c:pt>
                <c:pt idx="77">
                  <c:v>1675.9384057266091</c:v>
                </c:pt>
                <c:pt idx="78">
                  <c:v>1557.3772775575774</c:v>
                </c:pt>
                <c:pt idx="79">
                  <c:v>1557.8831805441298</c:v>
                </c:pt>
                <c:pt idx="80">
                  <c:v>1377.6241179891629</c:v>
                </c:pt>
                <c:pt idx="81">
                  <c:v>2161.9005605644843</c:v>
                </c:pt>
                <c:pt idx="82">
                  <c:v>1985.6894046800273</c:v>
                </c:pt>
                <c:pt idx="83">
                  <c:v>1855.1444873992129</c:v>
                </c:pt>
                <c:pt idx="84">
                  <c:v>1867.2131839476599</c:v>
                </c:pt>
                <c:pt idx="85">
                  <c:v>1168.3714702334075</c:v>
                </c:pt>
                <c:pt idx="86">
                  <c:v>1381.7322687392664</c:v>
                </c:pt>
                <c:pt idx="87">
                  <c:v>1457.5034640252682</c:v>
                </c:pt>
                <c:pt idx="88">
                  <c:v>1451.4076103972789</c:v>
                </c:pt>
                <c:pt idx="89">
                  <c:v>1389.3336659527185</c:v>
                </c:pt>
                <c:pt idx="90">
                  <c:v>1475.1775513354353</c:v>
                </c:pt>
                <c:pt idx="91">
                  <c:v>1437.6626658249768</c:v>
                </c:pt>
                <c:pt idx="92">
                  <c:v>1441.9987441729295</c:v>
                </c:pt>
                <c:pt idx="93">
                  <c:v>1466.3719221560345</c:v>
                </c:pt>
                <c:pt idx="94">
                  <c:v>1473.3814179636502</c:v>
                </c:pt>
                <c:pt idx="95">
                  <c:v>1531.5647305866671</c:v>
                </c:pt>
                <c:pt idx="96">
                  <c:v>1680.5885079765389</c:v>
                </c:pt>
                <c:pt idx="97">
                  <c:v>1944.9545151381128</c:v>
                </c:pt>
                <c:pt idx="98">
                  <c:v>1915.7448779879658</c:v>
                </c:pt>
                <c:pt idx="99">
                  <c:v>1995.5678557444551</c:v>
                </c:pt>
                <c:pt idx="100">
                  <c:v>2283.5103933724681</c:v>
                </c:pt>
                <c:pt idx="101">
                  <c:v>3263.668893623169</c:v>
                </c:pt>
                <c:pt idx="102">
                  <c:v>3246.8773757648801</c:v>
                </c:pt>
                <c:pt idx="103">
                  <c:v>3468.7636317958254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2B0-4CA2-A483-F13920C6D8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4471455"/>
        <c:axId val="1349966447"/>
      </c:scatterChart>
      <c:valAx>
        <c:axId val="1024471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9966447"/>
        <c:crosses val="autoZero"/>
        <c:crossBetween val="midCat"/>
      </c:valAx>
      <c:valAx>
        <c:axId val="1349966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4714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Apple Revenue Forecast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Revenue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'PART II - Q2'!$N$13:$N$108</c:f>
              <c:numCache>
                <c:formatCode>General</c:formatCode>
                <c:ptCount val="96"/>
                <c:pt idx="0">
                  <c:v>19814</c:v>
                </c:pt>
                <c:pt idx="1">
                  <c:v>19821</c:v>
                </c:pt>
                <c:pt idx="2">
                  <c:v>19822</c:v>
                </c:pt>
                <c:pt idx="3">
                  <c:v>19823</c:v>
                </c:pt>
                <c:pt idx="4">
                  <c:v>19824</c:v>
                </c:pt>
                <c:pt idx="5">
                  <c:v>19831</c:v>
                </c:pt>
                <c:pt idx="6">
                  <c:v>19832</c:v>
                </c:pt>
                <c:pt idx="7">
                  <c:v>19833</c:v>
                </c:pt>
                <c:pt idx="8">
                  <c:v>19834</c:v>
                </c:pt>
                <c:pt idx="9">
                  <c:v>19841</c:v>
                </c:pt>
                <c:pt idx="10">
                  <c:v>19842</c:v>
                </c:pt>
                <c:pt idx="11">
                  <c:v>19843</c:v>
                </c:pt>
                <c:pt idx="12">
                  <c:v>19844</c:v>
                </c:pt>
                <c:pt idx="13">
                  <c:v>19851</c:v>
                </c:pt>
                <c:pt idx="14">
                  <c:v>19852</c:v>
                </c:pt>
                <c:pt idx="15">
                  <c:v>19853</c:v>
                </c:pt>
                <c:pt idx="16">
                  <c:v>19854</c:v>
                </c:pt>
                <c:pt idx="17">
                  <c:v>19861</c:v>
                </c:pt>
                <c:pt idx="18">
                  <c:v>19862</c:v>
                </c:pt>
                <c:pt idx="19">
                  <c:v>19863</c:v>
                </c:pt>
                <c:pt idx="20">
                  <c:v>19864</c:v>
                </c:pt>
                <c:pt idx="21">
                  <c:v>19871</c:v>
                </c:pt>
                <c:pt idx="22">
                  <c:v>19872</c:v>
                </c:pt>
                <c:pt idx="23">
                  <c:v>19873</c:v>
                </c:pt>
                <c:pt idx="24">
                  <c:v>19874</c:v>
                </c:pt>
                <c:pt idx="25">
                  <c:v>19881</c:v>
                </c:pt>
                <c:pt idx="26">
                  <c:v>19882</c:v>
                </c:pt>
                <c:pt idx="27">
                  <c:v>19883</c:v>
                </c:pt>
                <c:pt idx="28">
                  <c:v>19884</c:v>
                </c:pt>
                <c:pt idx="29">
                  <c:v>19891</c:v>
                </c:pt>
                <c:pt idx="30">
                  <c:v>19892</c:v>
                </c:pt>
                <c:pt idx="31">
                  <c:v>19893</c:v>
                </c:pt>
                <c:pt idx="32">
                  <c:v>19894</c:v>
                </c:pt>
                <c:pt idx="33">
                  <c:v>19901</c:v>
                </c:pt>
                <c:pt idx="34">
                  <c:v>19902</c:v>
                </c:pt>
                <c:pt idx="35">
                  <c:v>19903</c:v>
                </c:pt>
                <c:pt idx="36">
                  <c:v>19904</c:v>
                </c:pt>
                <c:pt idx="37">
                  <c:v>19911</c:v>
                </c:pt>
                <c:pt idx="38">
                  <c:v>19912</c:v>
                </c:pt>
                <c:pt idx="39">
                  <c:v>19913</c:v>
                </c:pt>
                <c:pt idx="40">
                  <c:v>19914</c:v>
                </c:pt>
                <c:pt idx="41">
                  <c:v>19921</c:v>
                </c:pt>
                <c:pt idx="42">
                  <c:v>19922</c:v>
                </c:pt>
                <c:pt idx="43">
                  <c:v>19923</c:v>
                </c:pt>
                <c:pt idx="44">
                  <c:v>19924</c:v>
                </c:pt>
                <c:pt idx="45">
                  <c:v>19931</c:v>
                </c:pt>
                <c:pt idx="46">
                  <c:v>19932</c:v>
                </c:pt>
                <c:pt idx="47">
                  <c:v>19933</c:v>
                </c:pt>
                <c:pt idx="48">
                  <c:v>19934</c:v>
                </c:pt>
                <c:pt idx="49">
                  <c:v>19941</c:v>
                </c:pt>
                <c:pt idx="50">
                  <c:v>19942</c:v>
                </c:pt>
                <c:pt idx="51">
                  <c:v>19943</c:v>
                </c:pt>
                <c:pt idx="52">
                  <c:v>19944</c:v>
                </c:pt>
                <c:pt idx="53">
                  <c:v>19951</c:v>
                </c:pt>
                <c:pt idx="54">
                  <c:v>19952</c:v>
                </c:pt>
                <c:pt idx="55">
                  <c:v>19953</c:v>
                </c:pt>
                <c:pt idx="56">
                  <c:v>19954</c:v>
                </c:pt>
                <c:pt idx="57">
                  <c:v>19961</c:v>
                </c:pt>
                <c:pt idx="58">
                  <c:v>19962</c:v>
                </c:pt>
                <c:pt idx="59">
                  <c:v>19963</c:v>
                </c:pt>
                <c:pt idx="60">
                  <c:v>19964</c:v>
                </c:pt>
                <c:pt idx="61">
                  <c:v>19971</c:v>
                </c:pt>
                <c:pt idx="62">
                  <c:v>19972</c:v>
                </c:pt>
                <c:pt idx="63">
                  <c:v>19973</c:v>
                </c:pt>
                <c:pt idx="64">
                  <c:v>19974</c:v>
                </c:pt>
                <c:pt idx="65">
                  <c:v>19981</c:v>
                </c:pt>
                <c:pt idx="66">
                  <c:v>19982</c:v>
                </c:pt>
                <c:pt idx="67">
                  <c:v>19983</c:v>
                </c:pt>
                <c:pt idx="68">
                  <c:v>19984</c:v>
                </c:pt>
                <c:pt idx="69">
                  <c:v>19991</c:v>
                </c:pt>
                <c:pt idx="70">
                  <c:v>19992</c:v>
                </c:pt>
                <c:pt idx="71">
                  <c:v>19993</c:v>
                </c:pt>
                <c:pt idx="72">
                  <c:v>19994</c:v>
                </c:pt>
                <c:pt idx="73">
                  <c:v>20001</c:v>
                </c:pt>
                <c:pt idx="74">
                  <c:v>20002</c:v>
                </c:pt>
                <c:pt idx="75">
                  <c:v>20003</c:v>
                </c:pt>
                <c:pt idx="76">
                  <c:v>20004</c:v>
                </c:pt>
                <c:pt idx="77">
                  <c:v>20011</c:v>
                </c:pt>
                <c:pt idx="78">
                  <c:v>20012</c:v>
                </c:pt>
                <c:pt idx="79">
                  <c:v>20013</c:v>
                </c:pt>
                <c:pt idx="80">
                  <c:v>20014</c:v>
                </c:pt>
                <c:pt idx="81">
                  <c:v>20021</c:v>
                </c:pt>
                <c:pt idx="82">
                  <c:v>20022</c:v>
                </c:pt>
                <c:pt idx="83">
                  <c:v>20023</c:v>
                </c:pt>
                <c:pt idx="84">
                  <c:v>20024</c:v>
                </c:pt>
                <c:pt idx="85">
                  <c:v>20031</c:v>
                </c:pt>
                <c:pt idx="86">
                  <c:v>20032</c:v>
                </c:pt>
                <c:pt idx="87">
                  <c:v>20033</c:v>
                </c:pt>
                <c:pt idx="88">
                  <c:v>20034</c:v>
                </c:pt>
                <c:pt idx="89">
                  <c:v>20041</c:v>
                </c:pt>
                <c:pt idx="90">
                  <c:v>20042</c:v>
                </c:pt>
                <c:pt idx="91">
                  <c:v>20043</c:v>
                </c:pt>
                <c:pt idx="92">
                  <c:v>20044</c:v>
                </c:pt>
                <c:pt idx="93">
                  <c:v>20051</c:v>
                </c:pt>
                <c:pt idx="94">
                  <c:v>20052</c:v>
                </c:pt>
                <c:pt idx="95">
                  <c:v>20053</c:v>
                </c:pt>
              </c:numCache>
            </c:numRef>
          </c:xVal>
          <c:yVal>
            <c:numRef>
              <c:f>'PART II - Q2'!$O$13:$O$108</c:f>
              <c:numCache>
                <c:formatCode>_-[$$-409]* #,##0.00_ ;_-[$$-409]* \-#,##0.00\ ;_-[$$-409]* "-"??_ ;_-@_ </c:formatCode>
                <c:ptCount val="96"/>
                <c:pt idx="0">
                  <c:v>133.553</c:v>
                </c:pt>
                <c:pt idx="1">
                  <c:v>131.0189996</c:v>
                </c:pt>
                <c:pt idx="2">
                  <c:v>142.6809998</c:v>
                </c:pt>
                <c:pt idx="3">
                  <c:v>175.80799959999999</c:v>
                </c:pt>
                <c:pt idx="4">
                  <c:v>214.2929997</c:v>
                </c:pt>
                <c:pt idx="5">
                  <c:v>227.98199990000001</c:v>
                </c:pt>
                <c:pt idx="6">
                  <c:v>267.28399940000003</c:v>
                </c:pt>
                <c:pt idx="7">
                  <c:v>273.2099991</c:v>
                </c:pt>
                <c:pt idx="8">
                  <c:v>316.2279997</c:v>
                </c:pt>
                <c:pt idx="9">
                  <c:v>300.10199929999999</c:v>
                </c:pt>
                <c:pt idx="10">
                  <c:v>422.14299970000002</c:v>
                </c:pt>
                <c:pt idx="11">
                  <c:v>477.39899919999999</c:v>
                </c:pt>
                <c:pt idx="12">
                  <c:v>698.29599949999999</c:v>
                </c:pt>
                <c:pt idx="13">
                  <c:v>435.34399989999997</c:v>
                </c:pt>
                <c:pt idx="14">
                  <c:v>374.92899990000001</c:v>
                </c:pt>
                <c:pt idx="15">
                  <c:v>409.70899960000003</c:v>
                </c:pt>
                <c:pt idx="16">
                  <c:v>533.88999939999997</c:v>
                </c:pt>
                <c:pt idx="17">
                  <c:v>408.9429998</c:v>
                </c:pt>
                <c:pt idx="18">
                  <c:v>448.27899930000001</c:v>
                </c:pt>
                <c:pt idx="19">
                  <c:v>510.78599930000001</c:v>
                </c:pt>
                <c:pt idx="20">
                  <c:v>662.25299840000002</c:v>
                </c:pt>
                <c:pt idx="21">
                  <c:v>575.32699969999999</c:v>
                </c:pt>
                <c:pt idx="22">
                  <c:v>637.06399920000001</c:v>
                </c:pt>
                <c:pt idx="23">
                  <c:v>786.42399980000005</c:v>
                </c:pt>
                <c:pt idx="24">
                  <c:v>1042.441998</c:v>
                </c:pt>
                <c:pt idx="25">
                  <c:v>867.16099929999996</c:v>
                </c:pt>
                <c:pt idx="26">
                  <c:v>993.05099870000004</c:v>
                </c:pt>
                <c:pt idx="27">
                  <c:v>1168.7189980000001</c:v>
                </c:pt>
                <c:pt idx="28">
                  <c:v>1405.1369970000001</c:v>
                </c:pt>
                <c:pt idx="29">
                  <c:v>1246.9169999999999</c:v>
                </c:pt>
                <c:pt idx="30">
                  <c:v>1248.211998</c:v>
                </c:pt>
                <c:pt idx="31">
                  <c:v>1383.7469980000001</c:v>
                </c:pt>
                <c:pt idx="32">
                  <c:v>1493.3829989999999</c:v>
                </c:pt>
                <c:pt idx="33">
                  <c:v>1346.202</c:v>
                </c:pt>
                <c:pt idx="34">
                  <c:v>1364.759998</c:v>
                </c:pt>
                <c:pt idx="35">
                  <c:v>1354.0899959999999</c:v>
                </c:pt>
                <c:pt idx="36">
                  <c:v>1675.505997</c:v>
                </c:pt>
                <c:pt idx="37">
                  <c:v>1597.6779979999999</c:v>
                </c:pt>
                <c:pt idx="38">
                  <c:v>1528.6039960000001</c:v>
                </c:pt>
                <c:pt idx="39">
                  <c:v>1507.060997</c:v>
                </c:pt>
                <c:pt idx="40">
                  <c:v>1862.6120000000001</c:v>
                </c:pt>
                <c:pt idx="41">
                  <c:v>1716.0249980000001</c:v>
                </c:pt>
                <c:pt idx="42">
                  <c:v>1740.1709980000001</c:v>
                </c:pt>
                <c:pt idx="43">
                  <c:v>1767.733997</c:v>
                </c:pt>
                <c:pt idx="44">
                  <c:v>2000.2919999999999</c:v>
                </c:pt>
                <c:pt idx="45">
                  <c:v>1973.8939969999999</c:v>
                </c:pt>
                <c:pt idx="46">
                  <c:v>1861.9789960000001</c:v>
                </c:pt>
                <c:pt idx="47">
                  <c:v>2140.788994</c:v>
                </c:pt>
                <c:pt idx="48">
                  <c:v>2468.8539959999998</c:v>
                </c:pt>
                <c:pt idx="49">
                  <c:v>2076.6999970000002</c:v>
                </c:pt>
                <c:pt idx="50">
                  <c:v>2149.9079969999998</c:v>
                </c:pt>
                <c:pt idx="51">
                  <c:v>2493.2859960000001</c:v>
                </c:pt>
                <c:pt idx="52">
                  <c:v>2832</c:v>
                </c:pt>
                <c:pt idx="53">
                  <c:v>2652</c:v>
                </c:pt>
                <c:pt idx="54">
                  <c:v>2575</c:v>
                </c:pt>
                <c:pt idx="55">
                  <c:v>3003</c:v>
                </c:pt>
                <c:pt idx="56">
                  <c:v>3148</c:v>
                </c:pt>
                <c:pt idx="57">
                  <c:v>2185</c:v>
                </c:pt>
                <c:pt idx="58">
                  <c:v>2179</c:v>
                </c:pt>
                <c:pt idx="59">
                  <c:v>2321</c:v>
                </c:pt>
                <c:pt idx="60">
                  <c:v>2129</c:v>
                </c:pt>
                <c:pt idx="61">
                  <c:v>1601</c:v>
                </c:pt>
                <c:pt idx="62">
                  <c:v>1737</c:v>
                </c:pt>
                <c:pt idx="63">
                  <c:v>1614</c:v>
                </c:pt>
                <c:pt idx="64">
                  <c:v>1578</c:v>
                </c:pt>
                <c:pt idx="65">
                  <c:v>1405</c:v>
                </c:pt>
                <c:pt idx="66">
                  <c:v>1402</c:v>
                </c:pt>
                <c:pt idx="67">
                  <c:v>1556</c:v>
                </c:pt>
                <c:pt idx="68">
                  <c:v>1710</c:v>
                </c:pt>
                <c:pt idx="69">
                  <c:v>1530</c:v>
                </c:pt>
                <c:pt idx="70">
                  <c:v>1558</c:v>
                </c:pt>
                <c:pt idx="71">
                  <c:v>1336</c:v>
                </c:pt>
                <c:pt idx="72">
                  <c:v>2343</c:v>
                </c:pt>
                <c:pt idx="73">
                  <c:v>1945</c:v>
                </c:pt>
                <c:pt idx="74">
                  <c:v>1825</c:v>
                </c:pt>
                <c:pt idx="75">
                  <c:v>1870</c:v>
                </c:pt>
                <c:pt idx="76">
                  <c:v>1007</c:v>
                </c:pt>
                <c:pt idx="77">
                  <c:v>1431</c:v>
                </c:pt>
                <c:pt idx="78">
                  <c:v>1475</c:v>
                </c:pt>
                <c:pt idx="79">
                  <c:v>1450</c:v>
                </c:pt>
                <c:pt idx="80">
                  <c:v>1375</c:v>
                </c:pt>
                <c:pt idx="81">
                  <c:v>1495</c:v>
                </c:pt>
                <c:pt idx="82">
                  <c:v>1429</c:v>
                </c:pt>
                <c:pt idx="83">
                  <c:v>1443</c:v>
                </c:pt>
                <c:pt idx="84">
                  <c:v>1472</c:v>
                </c:pt>
                <c:pt idx="85">
                  <c:v>1475</c:v>
                </c:pt>
                <c:pt idx="86">
                  <c:v>1545</c:v>
                </c:pt>
                <c:pt idx="87">
                  <c:v>1715</c:v>
                </c:pt>
                <c:pt idx="88">
                  <c:v>2006</c:v>
                </c:pt>
                <c:pt idx="89">
                  <c:v>1909</c:v>
                </c:pt>
                <c:pt idx="90">
                  <c:v>2014</c:v>
                </c:pt>
                <c:pt idx="91">
                  <c:v>2350</c:v>
                </c:pt>
                <c:pt idx="92">
                  <c:v>3490</c:v>
                </c:pt>
                <c:pt idx="93">
                  <c:v>3243</c:v>
                </c:pt>
                <c:pt idx="94">
                  <c:v>3520</c:v>
                </c:pt>
                <c:pt idx="95">
                  <c:v>3678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C2D-4795-97A3-3FE8CF49A441}"/>
            </c:ext>
          </c:extLst>
        </c:ser>
        <c:ser>
          <c:idx val="1"/>
          <c:order val="1"/>
          <c:tx>
            <c:v>Revenue Forecast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'PART II - Q2'!$N$13:$N$108</c:f>
              <c:numCache>
                <c:formatCode>General</c:formatCode>
                <c:ptCount val="96"/>
                <c:pt idx="0">
                  <c:v>19814</c:v>
                </c:pt>
                <c:pt idx="1">
                  <c:v>19821</c:v>
                </c:pt>
                <c:pt idx="2">
                  <c:v>19822</c:v>
                </c:pt>
                <c:pt idx="3">
                  <c:v>19823</c:v>
                </c:pt>
                <c:pt idx="4">
                  <c:v>19824</c:v>
                </c:pt>
                <c:pt idx="5">
                  <c:v>19831</c:v>
                </c:pt>
                <c:pt idx="6">
                  <c:v>19832</c:v>
                </c:pt>
                <c:pt idx="7">
                  <c:v>19833</c:v>
                </c:pt>
                <c:pt idx="8">
                  <c:v>19834</c:v>
                </c:pt>
                <c:pt idx="9">
                  <c:v>19841</c:v>
                </c:pt>
                <c:pt idx="10">
                  <c:v>19842</c:v>
                </c:pt>
                <c:pt idx="11">
                  <c:v>19843</c:v>
                </c:pt>
                <c:pt idx="12">
                  <c:v>19844</c:v>
                </c:pt>
                <c:pt idx="13">
                  <c:v>19851</c:v>
                </c:pt>
                <c:pt idx="14">
                  <c:v>19852</c:v>
                </c:pt>
                <c:pt idx="15">
                  <c:v>19853</c:v>
                </c:pt>
                <c:pt idx="16">
                  <c:v>19854</c:v>
                </c:pt>
                <c:pt idx="17">
                  <c:v>19861</c:v>
                </c:pt>
                <c:pt idx="18">
                  <c:v>19862</c:v>
                </c:pt>
                <c:pt idx="19">
                  <c:v>19863</c:v>
                </c:pt>
                <c:pt idx="20">
                  <c:v>19864</c:v>
                </c:pt>
                <c:pt idx="21">
                  <c:v>19871</c:v>
                </c:pt>
                <c:pt idx="22">
                  <c:v>19872</c:v>
                </c:pt>
                <c:pt idx="23">
                  <c:v>19873</c:v>
                </c:pt>
                <c:pt idx="24">
                  <c:v>19874</c:v>
                </c:pt>
                <c:pt idx="25">
                  <c:v>19881</c:v>
                </c:pt>
                <c:pt idx="26">
                  <c:v>19882</c:v>
                </c:pt>
                <c:pt idx="27">
                  <c:v>19883</c:v>
                </c:pt>
                <c:pt idx="28">
                  <c:v>19884</c:v>
                </c:pt>
                <c:pt idx="29">
                  <c:v>19891</c:v>
                </c:pt>
                <c:pt idx="30">
                  <c:v>19892</c:v>
                </c:pt>
                <c:pt idx="31">
                  <c:v>19893</c:v>
                </c:pt>
                <c:pt idx="32">
                  <c:v>19894</c:v>
                </c:pt>
                <c:pt idx="33">
                  <c:v>19901</c:v>
                </c:pt>
                <c:pt idx="34">
                  <c:v>19902</c:v>
                </c:pt>
                <c:pt idx="35">
                  <c:v>19903</c:v>
                </c:pt>
                <c:pt idx="36">
                  <c:v>19904</c:v>
                </c:pt>
                <c:pt idx="37">
                  <c:v>19911</c:v>
                </c:pt>
                <c:pt idx="38">
                  <c:v>19912</c:v>
                </c:pt>
                <c:pt idx="39">
                  <c:v>19913</c:v>
                </c:pt>
                <c:pt idx="40">
                  <c:v>19914</c:v>
                </c:pt>
                <c:pt idx="41">
                  <c:v>19921</c:v>
                </c:pt>
                <c:pt idx="42">
                  <c:v>19922</c:v>
                </c:pt>
                <c:pt idx="43">
                  <c:v>19923</c:v>
                </c:pt>
                <c:pt idx="44">
                  <c:v>19924</c:v>
                </c:pt>
                <c:pt idx="45">
                  <c:v>19931</c:v>
                </c:pt>
                <c:pt idx="46">
                  <c:v>19932</c:v>
                </c:pt>
                <c:pt idx="47">
                  <c:v>19933</c:v>
                </c:pt>
                <c:pt idx="48">
                  <c:v>19934</c:v>
                </c:pt>
                <c:pt idx="49">
                  <c:v>19941</c:v>
                </c:pt>
                <c:pt idx="50">
                  <c:v>19942</c:v>
                </c:pt>
                <c:pt idx="51">
                  <c:v>19943</c:v>
                </c:pt>
                <c:pt idx="52">
                  <c:v>19944</c:v>
                </c:pt>
                <c:pt idx="53">
                  <c:v>19951</c:v>
                </c:pt>
                <c:pt idx="54">
                  <c:v>19952</c:v>
                </c:pt>
                <c:pt idx="55">
                  <c:v>19953</c:v>
                </c:pt>
                <c:pt idx="56">
                  <c:v>19954</c:v>
                </c:pt>
                <c:pt idx="57">
                  <c:v>19961</c:v>
                </c:pt>
                <c:pt idx="58">
                  <c:v>19962</c:v>
                </c:pt>
                <c:pt idx="59">
                  <c:v>19963</c:v>
                </c:pt>
                <c:pt idx="60">
                  <c:v>19964</c:v>
                </c:pt>
                <c:pt idx="61">
                  <c:v>19971</c:v>
                </c:pt>
                <c:pt idx="62">
                  <c:v>19972</c:v>
                </c:pt>
                <c:pt idx="63">
                  <c:v>19973</c:v>
                </c:pt>
                <c:pt idx="64">
                  <c:v>19974</c:v>
                </c:pt>
                <c:pt idx="65">
                  <c:v>19981</c:v>
                </c:pt>
                <c:pt idx="66">
                  <c:v>19982</c:v>
                </c:pt>
                <c:pt idx="67">
                  <c:v>19983</c:v>
                </c:pt>
                <c:pt idx="68">
                  <c:v>19984</c:v>
                </c:pt>
                <c:pt idx="69">
                  <c:v>19991</c:v>
                </c:pt>
                <c:pt idx="70">
                  <c:v>19992</c:v>
                </c:pt>
                <c:pt idx="71">
                  <c:v>19993</c:v>
                </c:pt>
                <c:pt idx="72">
                  <c:v>19994</c:v>
                </c:pt>
                <c:pt idx="73">
                  <c:v>20001</c:v>
                </c:pt>
                <c:pt idx="74">
                  <c:v>20002</c:v>
                </c:pt>
                <c:pt idx="75">
                  <c:v>20003</c:v>
                </c:pt>
                <c:pt idx="76">
                  <c:v>20004</c:v>
                </c:pt>
                <c:pt idx="77">
                  <c:v>20011</c:v>
                </c:pt>
                <c:pt idx="78">
                  <c:v>20012</c:v>
                </c:pt>
                <c:pt idx="79">
                  <c:v>20013</c:v>
                </c:pt>
                <c:pt idx="80">
                  <c:v>20014</c:v>
                </c:pt>
                <c:pt idx="81">
                  <c:v>20021</c:v>
                </c:pt>
                <c:pt idx="82">
                  <c:v>20022</c:v>
                </c:pt>
                <c:pt idx="83">
                  <c:v>20023</c:v>
                </c:pt>
                <c:pt idx="84">
                  <c:v>20024</c:v>
                </c:pt>
                <c:pt idx="85">
                  <c:v>20031</c:v>
                </c:pt>
                <c:pt idx="86">
                  <c:v>20032</c:v>
                </c:pt>
                <c:pt idx="87">
                  <c:v>20033</c:v>
                </c:pt>
                <c:pt idx="88">
                  <c:v>20034</c:v>
                </c:pt>
                <c:pt idx="89">
                  <c:v>20041</c:v>
                </c:pt>
                <c:pt idx="90">
                  <c:v>20042</c:v>
                </c:pt>
                <c:pt idx="91">
                  <c:v>20043</c:v>
                </c:pt>
                <c:pt idx="92">
                  <c:v>20044</c:v>
                </c:pt>
                <c:pt idx="93">
                  <c:v>20051</c:v>
                </c:pt>
                <c:pt idx="94">
                  <c:v>20052</c:v>
                </c:pt>
                <c:pt idx="95">
                  <c:v>20053</c:v>
                </c:pt>
              </c:numCache>
            </c:numRef>
          </c:xVal>
          <c:yVal>
            <c:numRef>
              <c:f>'PART II - Q2'!$T$13:$T$108</c:f>
              <c:numCache>
                <c:formatCode>_-[$$-409]* #,##0.00_ ;_-[$$-409]* \-#,##0.00\ ;_-[$$-409]* "-"??_ ;_-@_ </c:formatCode>
                <c:ptCount val="96"/>
                <c:pt idx="0">
                  <c:v>126.10024987957668</c:v>
                </c:pt>
                <c:pt idx="1">
                  <c:v>139.57596722597157</c:v>
                </c:pt>
                <c:pt idx="2">
                  <c:v>144.09500363736913</c:v>
                </c:pt>
                <c:pt idx="3">
                  <c:v>150.78504151938824</c:v>
                </c:pt>
                <c:pt idx="4">
                  <c:v>199.39498016751668</c:v>
                </c:pt>
                <c:pt idx="5">
                  <c:v>219.78891478959096</c:v>
                </c:pt>
                <c:pt idx="6">
                  <c:v>241.42856162800314</c:v>
                </c:pt>
                <c:pt idx="7">
                  <c:v>277.06937045960512</c:v>
                </c:pt>
                <c:pt idx="8">
                  <c:v>309.92216338796277</c:v>
                </c:pt>
                <c:pt idx="9">
                  <c:v>327.79805186548424</c:v>
                </c:pt>
                <c:pt idx="10">
                  <c:v>326.52636034267709</c:v>
                </c:pt>
                <c:pt idx="11">
                  <c:v>414.83762251498479</c:v>
                </c:pt>
                <c:pt idx="12">
                  <c:v>508.75672079317366</c:v>
                </c:pt>
                <c:pt idx="13">
                  <c:v>683.45136581638326</c:v>
                </c:pt>
                <c:pt idx="14">
                  <c:v>553.13442516576481</c:v>
                </c:pt>
                <c:pt idx="15">
                  <c:v>432.57956098186543</c:v>
                </c:pt>
                <c:pt idx="16">
                  <c:v>451.2102957824668</c:v>
                </c:pt>
                <c:pt idx="17">
                  <c:v>474.83780613245045</c:v>
                </c:pt>
                <c:pt idx="18">
                  <c:v>455.27966318031815</c:v>
                </c:pt>
                <c:pt idx="19">
                  <c:v>463.96127104065459</c:v>
                </c:pt>
                <c:pt idx="20">
                  <c:v>545.61075139556999</c:v>
                </c:pt>
                <c:pt idx="21">
                  <c:v>589.18650932775984</c:v>
                </c:pt>
                <c:pt idx="22">
                  <c:v>625.77148389412753</c:v>
                </c:pt>
                <c:pt idx="23">
                  <c:v>669.06684407429691</c:v>
                </c:pt>
                <c:pt idx="24">
                  <c:v>830.05748775364555</c:v>
                </c:pt>
                <c:pt idx="25">
                  <c:v>962.95484357278679</c:v>
                </c:pt>
                <c:pt idx="26">
                  <c:v>972.24840747901317</c:v>
                </c:pt>
                <c:pt idx="27">
                  <c:v>1058.8827222764885</c:v>
                </c:pt>
                <c:pt idx="28">
                  <c:v>1249.7907665568939</c:v>
                </c:pt>
                <c:pt idx="29">
                  <c:v>1337.1888002604317</c:v>
                </c:pt>
                <c:pt idx="30">
                  <c:v>1381.6421290605408</c:v>
                </c:pt>
                <c:pt idx="31">
                  <c:v>1375.169083477326</c:v>
                </c:pt>
                <c:pt idx="32">
                  <c:v>1494.4116368781713</c:v>
                </c:pt>
                <c:pt idx="33">
                  <c:v>1430.0114855600548</c:v>
                </c:pt>
                <c:pt idx="34">
                  <c:v>1452.4352768298399</c:v>
                </c:pt>
                <c:pt idx="35">
                  <c:v>1471.9926928773791</c:v>
                </c:pt>
                <c:pt idx="36">
                  <c:v>1472.5722355976354</c:v>
                </c:pt>
                <c:pt idx="37">
                  <c:v>1530.9567174447402</c:v>
                </c:pt>
                <c:pt idx="38">
                  <c:v>1662.8426077279287</c:v>
                </c:pt>
                <c:pt idx="39">
                  <c:v>1649.8143447759635</c:v>
                </c:pt>
                <c:pt idx="40">
                  <c:v>1660.7951279720378</c:v>
                </c:pt>
                <c:pt idx="41">
                  <c:v>1705.5398852547864</c:v>
                </c:pt>
                <c:pt idx="42">
                  <c:v>1774.3529466860753</c:v>
                </c:pt>
                <c:pt idx="43">
                  <c:v>1832.7805730797043</c:v>
                </c:pt>
                <c:pt idx="44">
                  <c:v>1939.3482898570337</c:v>
                </c:pt>
                <c:pt idx="45">
                  <c:v>1868.0074102410836</c:v>
                </c:pt>
                <c:pt idx="46">
                  <c:v>2005.4025009226825</c:v>
                </c:pt>
                <c:pt idx="47">
                  <c:v>1981.9606233153318</c:v>
                </c:pt>
                <c:pt idx="48">
                  <c:v>2272.2876537008451</c:v>
                </c:pt>
                <c:pt idx="49">
                  <c:v>2331.9261460039038</c:v>
                </c:pt>
                <c:pt idx="50">
                  <c:v>2195.9535729547219</c:v>
                </c:pt>
                <c:pt idx="51">
                  <c:v>2271.4567728715583</c:v>
                </c:pt>
                <c:pt idx="52">
                  <c:v>2620.8098657889727</c:v>
                </c:pt>
                <c:pt idx="53">
                  <c:v>2664.9981061680387</c:v>
                </c:pt>
                <c:pt idx="54">
                  <c:v>2753.3506768796888</c:v>
                </c:pt>
                <c:pt idx="55">
                  <c:v>2788.0688726175977</c:v>
                </c:pt>
                <c:pt idx="56">
                  <c:v>3157.1388172694578</c:v>
                </c:pt>
                <c:pt idx="57">
                  <c:v>3032.6167385599024</c:v>
                </c:pt>
                <c:pt idx="58">
                  <c:v>2447.4219639194403</c:v>
                </c:pt>
                <c:pt idx="59">
                  <c:v>2356.7761164363387</c:v>
                </c:pt>
                <c:pt idx="60">
                  <c:v>2409.390292466243</c:v>
                </c:pt>
                <c:pt idx="61">
                  <c:v>1871.1036457390433</c:v>
                </c:pt>
                <c:pt idx="62">
                  <c:v>1639.1279175944235</c:v>
                </c:pt>
                <c:pt idx="63">
                  <c:v>1766.4855853312692</c:v>
                </c:pt>
                <c:pt idx="64">
                  <c:v>1652.4745184961225</c:v>
                </c:pt>
                <c:pt idx="65">
                  <c:v>1212.691939256234</c:v>
                </c:pt>
                <c:pt idx="66">
                  <c:v>1335.8945258856584</c:v>
                </c:pt>
                <c:pt idx="67">
                  <c:v>1422.9520634921982</c:v>
                </c:pt>
                <c:pt idx="68">
                  <c:v>1545.1853841167992</c:v>
                </c:pt>
                <c:pt idx="69">
                  <c:v>1352.4747431500477</c:v>
                </c:pt>
                <c:pt idx="70">
                  <c:v>1512.9951927772909</c:v>
                </c:pt>
                <c:pt idx="71">
                  <c:v>1647.736120148388</c:v>
                </c:pt>
                <c:pt idx="72">
                  <c:v>1476.9459229914594</c:v>
                </c:pt>
                <c:pt idx="73">
                  <c:v>1848.5390160336731</c:v>
                </c:pt>
                <c:pt idx="74">
                  <c:v>2017.1932550018282</c:v>
                </c:pt>
                <c:pt idx="75">
                  <c:v>2008.0399925829292</c:v>
                </c:pt>
                <c:pt idx="76">
                  <c:v>2127.7151944908337</c:v>
                </c:pt>
                <c:pt idx="77">
                  <c:v>927.53984128472189</c:v>
                </c:pt>
                <c:pt idx="78">
                  <c:v>1246.631481468419</c:v>
                </c:pt>
                <c:pt idx="79">
                  <c:v>1472.7312993084317</c:v>
                </c:pt>
                <c:pt idx="80">
                  <c:v>1540.4356177900831</c:v>
                </c:pt>
                <c:pt idx="81">
                  <c:v>1194.519237876857</c:v>
                </c:pt>
                <c:pt idx="82">
                  <c:v>1387.5352804304839</c:v>
                </c:pt>
                <c:pt idx="83">
                  <c:v>1480.459529864507</c:v>
                </c:pt>
                <c:pt idx="84">
                  <c:v>1540.5883373175775</c:v>
                </c:pt>
                <c:pt idx="85">
                  <c:v>1327.2679813005971</c:v>
                </c:pt>
                <c:pt idx="86">
                  <c:v>1402.1249920094574</c:v>
                </c:pt>
                <c:pt idx="87">
                  <c:v>1577.3657454730196</c:v>
                </c:pt>
                <c:pt idx="88">
                  <c:v>1793.2846386932176</c:v>
                </c:pt>
                <c:pt idx="89">
                  <c:v>1860.4678747998139</c:v>
                </c:pt>
                <c:pt idx="90">
                  <c:v>1925.6346537677323</c:v>
                </c:pt>
                <c:pt idx="91">
                  <c:v>2115.8050709344598</c:v>
                </c:pt>
                <c:pt idx="92">
                  <c:v>2467.3880147242535</c:v>
                </c:pt>
                <c:pt idx="93">
                  <c:v>3224.246933413724</c:v>
                </c:pt>
                <c:pt idx="94">
                  <c:v>3419.9233720879993</c:v>
                </c:pt>
                <c:pt idx="95">
                  <c:v>3779.534121969431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C2D-4795-97A3-3FE8CF49A4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5098287"/>
        <c:axId val="1025099951"/>
      </c:scatterChart>
      <c:valAx>
        <c:axId val="1025098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5099951"/>
        <c:crosses val="autoZero"/>
        <c:crossBetween val="midCat"/>
      </c:valAx>
      <c:valAx>
        <c:axId val="1025099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509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800100</xdr:colOff>
          <xdr:row>0</xdr:row>
          <xdr:rowOff>82550</xdr:rowOff>
        </xdr:from>
        <xdr:to>
          <xdr:col>12</xdr:col>
          <xdr:colOff>603250</xdr:colOff>
          <xdr:row>2</xdr:row>
          <xdr:rowOff>31750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00000000-0008-0000-0100-00000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406400</xdr:colOff>
          <xdr:row>0</xdr:row>
          <xdr:rowOff>127000</xdr:rowOff>
        </xdr:from>
        <xdr:to>
          <xdr:col>8</xdr:col>
          <xdr:colOff>381000</xdr:colOff>
          <xdr:row>3</xdr:row>
          <xdr:rowOff>101600</xdr:rowOff>
        </xdr:to>
        <xdr:sp macro="" textlink="">
          <xdr:nvSpPr>
            <xdr:cNvPr id="5122" name="Object 5" hidden="1">
              <a:extLst>
                <a:ext uri="{63B3BB69-23CF-44E3-9099-C40C66FF867C}">
                  <a14:compatExt spid="_x0000_s5122"/>
                </a:ext>
                <a:ext uri="{FF2B5EF4-FFF2-40B4-BE49-F238E27FC236}">
                  <a16:creationId xmlns:a16="http://schemas.microsoft.com/office/drawing/2014/main" id="{00000000-0008-0000-0100-00000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8</xdr:col>
      <xdr:colOff>155575</xdr:colOff>
      <xdr:row>8</xdr:row>
      <xdr:rowOff>120650</xdr:rowOff>
    </xdr:from>
    <xdr:to>
      <xdr:col>15</xdr:col>
      <xdr:colOff>460375</xdr:colOff>
      <xdr:row>23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800100</xdr:colOff>
          <xdr:row>0</xdr:row>
          <xdr:rowOff>82550</xdr:rowOff>
        </xdr:from>
        <xdr:to>
          <xdr:col>12</xdr:col>
          <xdr:colOff>603250</xdr:colOff>
          <xdr:row>2</xdr:row>
          <xdr:rowOff>31750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2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406400</xdr:colOff>
          <xdr:row>0</xdr:row>
          <xdr:rowOff>127000</xdr:rowOff>
        </xdr:from>
        <xdr:to>
          <xdr:col>8</xdr:col>
          <xdr:colOff>381000</xdr:colOff>
          <xdr:row>3</xdr:row>
          <xdr:rowOff>101600</xdr:rowOff>
        </xdr:to>
        <xdr:sp macro="" textlink="">
          <xdr:nvSpPr>
            <xdr:cNvPr id="6146" name="Object 5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2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8</xdr:col>
      <xdr:colOff>155575</xdr:colOff>
      <xdr:row>8</xdr:row>
      <xdr:rowOff>120650</xdr:rowOff>
    </xdr:from>
    <xdr:to>
      <xdr:col>15</xdr:col>
      <xdr:colOff>460375</xdr:colOff>
      <xdr:row>23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165100</xdr:colOff>
      <xdr:row>2</xdr:row>
      <xdr:rowOff>88899</xdr:rowOff>
    </xdr:from>
    <xdr:to>
      <xdr:col>19</xdr:col>
      <xdr:colOff>452438</xdr:colOff>
      <xdr:row>26</xdr:row>
      <xdr:rowOff>15874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199571</xdr:colOff>
      <xdr:row>13</xdr:row>
      <xdr:rowOff>18143</xdr:rowOff>
    </xdr:from>
    <xdr:to>
      <xdr:col>11</xdr:col>
      <xdr:colOff>961572</xdr:colOff>
      <xdr:row>42</xdr:row>
      <xdr:rowOff>113393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7" Type="http://schemas.openxmlformats.org/officeDocument/2006/relationships/image" Target="../media/image2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oleObject4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5"/>
  <sheetViews>
    <sheetView workbookViewId="0">
      <selection activeCell="H9" sqref="H9"/>
    </sheetView>
  </sheetViews>
  <sheetFormatPr defaultRowHeight="14.5" x14ac:dyDescent="0.35"/>
  <sheetData>
    <row r="1" spans="1:3" x14ac:dyDescent="0.35">
      <c r="A1" s="2" t="s">
        <v>1</v>
      </c>
      <c r="B1" s="2" t="s">
        <v>2</v>
      </c>
      <c r="C1" s="1" t="s">
        <v>0</v>
      </c>
    </row>
    <row r="2" spans="1:3" x14ac:dyDescent="0.35">
      <c r="A2">
        <v>19794</v>
      </c>
      <c r="B2">
        <v>19.539999959999999</v>
      </c>
      <c r="C2">
        <v>1</v>
      </c>
    </row>
    <row r="3" spans="1:3" x14ac:dyDescent="0.35">
      <c r="A3">
        <v>19801</v>
      </c>
      <c r="B3">
        <v>23.54999995</v>
      </c>
      <c r="C3">
        <v>2</v>
      </c>
    </row>
    <row r="4" spans="1:3" x14ac:dyDescent="0.35">
      <c r="A4">
        <v>19802</v>
      </c>
      <c r="B4">
        <v>32.568999890000001</v>
      </c>
      <c r="C4">
        <v>3</v>
      </c>
    </row>
    <row r="5" spans="1:3" x14ac:dyDescent="0.35">
      <c r="A5">
        <v>19803</v>
      </c>
      <c r="B5">
        <v>41.466999889999997</v>
      </c>
      <c r="C5">
        <v>4</v>
      </c>
    </row>
    <row r="6" spans="1:3" x14ac:dyDescent="0.35">
      <c r="A6">
        <v>19804</v>
      </c>
      <c r="B6">
        <v>67.620999810000001</v>
      </c>
      <c r="C6">
        <v>5</v>
      </c>
    </row>
    <row r="7" spans="1:3" x14ac:dyDescent="0.35">
      <c r="A7">
        <v>19811</v>
      </c>
      <c r="B7">
        <v>78.764999869999997</v>
      </c>
      <c r="C7">
        <v>6</v>
      </c>
    </row>
    <row r="8" spans="1:3" x14ac:dyDescent="0.35">
      <c r="A8">
        <v>19812</v>
      </c>
      <c r="B8">
        <v>90.718999859999997</v>
      </c>
      <c r="C8">
        <v>7</v>
      </c>
    </row>
    <row r="9" spans="1:3" x14ac:dyDescent="0.35">
      <c r="A9">
        <v>19813</v>
      </c>
      <c r="B9">
        <v>97.677999970000002</v>
      </c>
      <c r="C9">
        <v>8</v>
      </c>
    </row>
    <row r="10" spans="1:3" x14ac:dyDescent="0.35">
      <c r="A10">
        <v>19814</v>
      </c>
      <c r="B10">
        <v>133.553</v>
      </c>
      <c r="C10">
        <v>9</v>
      </c>
    </row>
    <row r="11" spans="1:3" x14ac:dyDescent="0.35">
      <c r="A11">
        <v>19821</v>
      </c>
      <c r="B11">
        <v>131.0189996</v>
      </c>
      <c r="C11">
        <v>10</v>
      </c>
    </row>
    <row r="12" spans="1:3" x14ac:dyDescent="0.35">
      <c r="A12">
        <v>19822</v>
      </c>
      <c r="B12">
        <v>142.6809998</v>
      </c>
      <c r="C12">
        <v>11</v>
      </c>
    </row>
    <row r="13" spans="1:3" x14ac:dyDescent="0.35">
      <c r="A13">
        <v>19823</v>
      </c>
      <c r="B13">
        <v>175.80799959999999</v>
      </c>
      <c r="C13">
        <v>12</v>
      </c>
    </row>
    <row r="14" spans="1:3" x14ac:dyDescent="0.35">
      <c r="A14">
        <v>19824</v>
      </c>
      <c r="B14">
        <v>214.2929997</v>
      </c>
      <c r="C14">
        <v>13</v>
      </c>
    </row>
    <row r="15" spans="1:3" x14ac:dyDescent="0.35">
      <c r="A15">
        <v>19831</v>
      </c>
      <c r="B15">
        <v>227.98199990000001</v>
      </c>
      <c r="C15">
        <v>14</v>
      </c>
    </row>
    <row r="16" spans="1:3" x14ac:dyDescent="0.35">
      <c r="A16">
        <v>19832</v>
      </c>
      <c r="B16">
        <v>267.28399940000003</v>
      </c>
      <c r="C16">
        <v>15</v>
      </c>
    </row>
    <row r="17" spans="1:3" x14ac:dyDescent="0.35">
      <c r="A17">
        <v>19833</v>
      </c>
      <c r="B17">
        <v>273.2099991</v>
      </c>
      <c r="C17">
        <v>16</v>
      </c>
    </row>
    <row r="18" spans="1:3" x14ac:dyDescent="0.35">
      <c r="A18">
        <v>19834</v>
      </c>
      <c r="B18">
        <v>316.2279997</v>
      </c>
      <c r="C18">
        <v>17</v>
      </c>
    </row>
    <row r="19" spans="1:3" x14ac:dyDescent="0.35">
      <c r="A19">
        <v>19841</v>
      </c>
      <c r="B19">
        <v>300.10199929999999</v>
      </c>
      <c r="C19">
        <v>18</v>
      </c>
    </row>
    <row r="20" spans="1:3" x14ac:dyDescent="0.35">
      <c r="A20">
        <v>19842</v>
      </c>
      <c r="B20">
        <v>422.14299970000002</v>
      </c>
      <c r="C20">
        <v>19</v>
      </c>
    </row>
    <row r="21" spans="1:3" x14ac:dyDescent="0.35">
      <c r="A21">
        <v>19843</v>
      </c>
      <c r="B21">
        <v>477.39899919999999</v>
      </c>
      <c r="C21">
        <v>20</v>
      </c>
    </row>
    <row r="22" spans="1:3" x14ac:dyDescent="0.35">
      <c r="A22">
        <v>19844</v>
      </c>
      <c r="B22">
        <v>698.29599949999999</v>
      </c>
      <c r="C22">
        <v>21</v>
      </c>
    </row>
    <row r="23" spans="1:3" x14ac:dyDescent="0.35">
      <c r="A23">
        <v>19851</v>
      </c>
      <c r="B23">
        <v>435.34399989999997</v>
      </c>
      <c r="C23">
        <v>22</v>
      </c>
    </row>
    <row r="24" spans="1:3" x14ac:dyDescent="0.35">
      <c r="A24">
        <v>19852</v>
      </c>
      <c r="B24">
        <v>374.92899990000001</v>
      </c>
      <c r="C24">
        <v>23</v>
      </c>
    </row>
    <row r="25" spans="1:3" x14ac:dyDescent="0.35">
      <c r="A25">
        <v>19853</v>
      </c>
      <c r="B25">
        <v>409.70899960000003</v>
      </c>
      <c r="C25">
        <v>24</v>
      </c>
    </row>
    <row r="26" spans="1:3" x14ac:dyDescent="0.35">
      <c r="A26">
        <v>19854</v>
      </c>
      <c r="B26">
        <v>533.88999939999997</v>
      </c>
      <c r="C26">
        <v>25</v>
      </c>
    </row>
    <row r="27" spans="1:3" x14ac:dyDescent="0.35">
      <c r="A27">
        <v>19861</v>
      </c>
      <c r="B27">
        <v>408.9429998</v>
      </c>
      <c r="C27">
        <v>26</v>
      </c>
    </row>
    <row r="28" spans="1:3" x14ac:dyDescent="0.35">
      <c r="A28">
        <v>19862</v>
      </c>
      <c r="B28">
        <v>448.27899930000001</v>
      </c>
      <c r="C28">
        <v>27</v>
      </c>
    </row>
    <row r="29" spans="1:3" x14ac:dyDescent="0.35">
      <c r="A29">
        <v>19863</v>
      </c>
      <c r="B29">
        <v>510.78599930000001</v>
      </c>
      <c r="C29">
        <v>28</v>
      </c>
    </row>
    <row r="30" spans="1:3" x14ac:dyDescent="0.35">
      <c r="A30">
        <v>19864</v>
      </c>
      <c r="B30">
        <v>662.25299840000002</v>
      </c>
      <c r="C30">
        <v>29</v>
      </c>
    </row>
    <row r="31" spans="1:3" x14ac:dyDescent="0.35">
      <c r="A31">
        <v>19871</v>
      </c>
      <c r="B31">
        <v>575.32699969999999</v>
      </c>
      <c r="C31">
        <v>30</v>
      </c>
    </row>
    <row r="32" spans="1:3" x14ac:dyDescent="0.35">
      <c r="A32">
        <v>19872</v>
      </c>
      <c r="B32">
        <v>637.06399920000001</v>
      </c>
      <c r="C32">
        <v>31</v>
      </c>
    </row>
    <row r="33" spans="1:3" x14ac:dyDescent="0.35">
      <c r="A33">
        <v>19873</v>
      </c>
      <c r="B33">
        <v>786.42399980000005</v>
      </c>
      <c r="C33">
        <v>32</v>
      </c>
    </row>
    <row r="34" spans="1:3" x14ac:dyDescent="0.35">
      <c r="A34">
        <v>19874</v>
      </c>
      <c r="B34">
        <v>1042.441998</v>
      </c>
      <c r="C34">
        <v>33</v>
      </c>
    </row>
    <row r="35" spans="1:3" x14ac:dyDescent="0.35">
      <c r="A35">
        <v>19881</v>
      </c>
      <c r="B35">
        <v>867.16099929999996</v>
      </c>
      <c r="C35">
        <v>34</v>
      </c>
    </row>
    <row r="36" spans="1:3" x14ac:dyDescent="0.35">
      <c r="A36">
        <v>19882</v>
      </c>
      <c r="B36">
        <v>993.05099870000004</v>
      </c>
      <c r="C36">
        <v>35</v>
      </c>
    </row>
    <row r="37" spans="1:3" x14ac:dyDescent="0.35">
      <c r="A37">
        <v>19883</v>
      </c>
      <c r="B37">
        <v>1168.7189980000001</v>
      </c>
      <c r="C37">
        <v>36</v>
      </c>
    </row>
    <row r="38" spans="1:3" x14ac:dyDescent="0.35">
      <c r="A38">
        <v>19884</v>
      </c>
      <c r="B38">
        <v>1405.1369970000001</v>
      </c>
      <c r="C38">
        <v>37</v>
      </c>
    </row>
    <row r="39" spans="1:3" x14ac:dyDescent="0.35">
      <c r="A39">
        <v>19891</v>
      </c>
      <c r="B39">
        <v>1246.9169999999999</v>
      </c>
      <c r="C39">
        <v>38</v>
      </c>
    </row>
    <row r="40" spans="1:3" x14ac:dyDescent="0.35">
      <c r="A40">
        <v>19892</v>
      </c>
      <c r="B40">
        <v>1248.211998</v>
      </c>
      <c r="C40">
        <v>39</v>
      </c>
    </row>
    <row r="41" spans="1:3" x14ac:dyDescent="0.35">
      <c r="A41">
        <v>19893</v>
      </c>
      <c r="B41">
        <v>1383.7469980000001</v>
      </c>
      <c r="C41">
        <v>40</v>
      </c>
    </row>
    <row r="42" spans="1:3" x14ac:dyDescent="0.35">
      <c r="A42">
        <v>19894</v>
      </c>
      <c r="B42">
        <v>1493.3829989999999</v>
      </c>
      <c r="C42">
        <v>41</v>
      </c>
    </row>
    <row r="43" spans="1:3" x14ac:dyDescent="0.35">
      <c r="A43">
        <v>19901</v>
      </c>
      <c r="B43">
        <v>1346.202</v>
      </c>
      <c r="C43">
        <v>42</v>
      </c>
    </row>
    <row r="44" spans="1:3" x14ac:dyDescent="0.35">
      <c r="A44">
        <v>19902</v>
      </c>
      <c r="B44">
        <v>1364.759998</v>
      </c>
      <c r="C44">
        <v>43</v>
      </c>
    </row>
    <row r="45" spans="1:3" x14ac:dyDescent="0.35">
      <c r="A45">
        <v>19903</v>
      </c>
      <c r="B45">
        <v>1354.0899959999999</v>
      </c>
      <c r="C45">
        <v>44</v>
      </c>
    </row>
    <row r="46" spans="1:3" x14ac:dyDescent="0.35">
      <c r="A46">
        <v>19904</v>
      </c>
      <c r="B46">
        <v>1675.505997</v>
      </c>
      <c r="C46">
        <v>45</v>
      </c>
    </row>
    <row r="47" spans="1:3" x14ac:dyDescent="0.35">
      <c r="A47">
        <v>19911</v>
      </c>
      <c r="B47">
        <v>1597.6779979999999</v>
      </c>
      <c r="C47">
        <v>46</v>
      </c>
    </row>
    <row r="48" spans="1:3" x14ac:dyDescent="0.35">
      <c r="A48">
        <v>19912</v>
      </c>
      <c r="B48">
        <v>1528.6039960000001</v>
      </c>
      <c r="C48">
        <v>47</v>
      </c>
    </row>
    <row r="49" spans="1:3" x14ac:dyDescent="0.35">
      <c r="A49">
        <v>19913</v>
      </c>
      <c r="B49">
        <v>1507.060997</v>
      </c>
      <c r="C49">
        <v>48</v>
      </c>
    </row>
    <row r="50" spans="1:3" x14ac:dyDescent="0.35">
      <c r="A50">
        <v>19914</v>
      </c>
      <c r="B50">
        <v>1862.6120000000001</v>
      </c>
      <c r="C50">
        <v>49</v>
      </c>
    </row>
    <row r="51" spans="1:3" x14ac:dyDescent="0.35">
      <c r="A51">
        <v>19921</v>
      </c>
      <c r="B51">
        <v>1716.0249980000001</v>
      </c>
      <c r="C51">
        <v>50</v>
      </c>
    </row>
    <row r="52" spans="1:3" x14ac:dyDescent="0.35">
      <c r="A52">
        <v>19922</v>
      </c>
      <c r="B52">
        <v>1740.1709980000001</v>
      </c>
      <c r="C52">
        <v>51</v>
      </c>
    </row>
    <row r="53" spans="1:3" x14ac:dyDescent="0.35">
      <c r="A53">
        <v>19923</v>
      </c>
      <c r="B53">
        <v>1767.733997</v>
      </c>
      <c r="C53">
        <v>52</v>
      </c>
    </row>
    <row r="54" spans="1:3" x14ac:dyDescent="0.35">
      <c r="A54">
        <v>19924</v>
      </c>
      <c r="B54">
        <v>2000.2919999999999</v>
      </c>
      <c r="C54">
        <v>53</v>
      </c>
    </row>
    <row r="55" spans="1:3" x14ac:dyDescent="0.35">
      <c r="A55">
        <v>19931</v>
      </c>
      <c r="B55">
        <v>1973.8939969999999</v>
      </c>
      <c r="C55">
        <v>54</v>
      </c>
    </row>
    <row r="56" spans="1:3" x14ac:dyDescent="0.35">
      <c r="A56">
        <v>19932</v>
      </c>
      <c r="B56">
        <v>1861.9789960000001</v>
      </c>
      <c r="C56">
        <v>55</v>
      </c>
    </row>
    <row r="57" spans="1:3" x14ac:dyDescent="0.35">
      <c r="A57">
        <v>19933</v>
      </c>
      <c r="B57">
        <v>2140.788994</v>
      </c>
      <c r="C57">
        <v>56</v>
      </c>
    </row>
    <row r="58" spans="1:3" x14ac:dyDescent="0.35">
      <c r="A58">
        <v>19934</v>
      </c>
      <c r="B58">
        <v>2468.8539959999998</v>
      </c>
      <c r="C58">
        <v>57</v>
      </c>
    </row>
    <row r="59" spans="1:3" x14ac:dyDescent="0.35">
      <c r="A59">
        <v>19941</v>
      </c>
      <c r="B59">
        <v>2076.6999970000002</v>
      </c>
      <c r="C59">
        <v>58</v>
      </c>
    </row>
    <row r="60" spans="1:3" x14ac:dyDescent="0.35">
      <c r="A60">
        <v>19942</v>
      </c>
      <c r="B60">
        <v>2149.9079969999998</v>
      </c>
      <c r="C60">
        <v>59</v>
      </c>
    </row>
    <row r="61" spans="1:3" x14ac:dyDescent="0.35">
      <c r="A61">
        <v>19943</v>
      </c>
      <c r="B61">
        <v>2493.2859960000001</v>
      </c>
      <c r="C61">
        <v>60</v>
      </c>
    </row>
    <row r="62" spans="1:3" x14ac:dyDescent="0.35">
      <c r="A62">
        <v>19944</v>
      </c>
      <c r="B62">
        <v>2832</v>
      </c>
      <c r="C62">
        <v>61</v>
      </c>
    </row>
    <row r="63" spans="1:3" x14ac:dyDescent="0.35">
      <c r="A63">
        <v>19951</v>
      </c>
      <c r="B63">
        <v>2652</v>
      </c>
      <c r="C63">
        <v>62</v>
      </c>
    </row>
    <row r="64" spans="1:3" x14ac:dyDescent="0.35">
      <c r="A64">
        <v>19952</v>
      </c>
      <c r="B64">
        <v>2575</v>
      </c>
      <c r="C64">
        <v>63</v>
      </c>
    </row>
    <row r="65" spans="1:3" x14ac:dyDescent="0.35">
      <c r="A65">
        <v>19953</v>
      </c>
      <c r="B65">
        <v>3003</v>
      </c>
      <c r="C65">
        <v>64</v>
      </c>
    </row>
    <row r="66" spans="1:3" x14ac:dyDescent="0.35">
      <c r="A66">
        <v>19954</v>
      </c>
      <c r="B66">
        <v>3148</v>
      </c>
      <c r="C66">
        <v>65</v>
      </c>
    </row>
    <row r="67" spans="1:3" x14ac:dyDescent="0.35">
      <c r="A67">
        <v>19961</v>
      </c>
      <c r="B67">
        <v>2185</v>
      </c>
      <c r="C67">
        <v>66</v>
      </c>
    </row>
    <row r="68" spans="1:3" x14ac:dyDescent="0.35">
      <c r="A68">
        <v>19962</v>
      </c>
      <c r="B68">
        <v>2179</v>
      </c>
      <c r="C68">
        <v>67</v>
      </c>
    </row>
    <row r="69" spans="1:3" x14ac:dyDescent="0.35">
      <c r="A69">
        <v>19963</v>
      </c>
      <c r="B69">
        <v>2321</v>
      </c>
      <c r="C69">
        <v>68</v>
      </c>
    </row>
    <row r="70" spans="1:3" x14ac:dyDescent="0.35">
      <c r="A70">
        <v>19964</v>
      </c>
      <c r="B70">
        <v>2129</v>
      </c>
      <c r="C70">
        <v>69</v>
      </c>
    </row>
    <row r="71" spans="1:3" x14ac:dyDescent="0.35">
      <c r="A71">
        <v>19971</v>
      </c>
      <c r="B71">
        <v>1601</v>
      </c>
      <c r="C71">
        <v>70</v>
      </c>
    </row>
    <row r="72" spans="1:3" x14ac:dyDescent="0.35">
      <c r="A72">
        <v>19972</v>
      </c>
      <c r="B72">
        <v>1737</v>
      </c>
      <c r="C72">
        <v>71</v>
      </c>
    </row>
    <row r="73" spans="1:3" x14ac:dyDescent="0.35">
      <c r="A73">
        <v>19973</v>
      </c>
      <c r="B73">
        <v>1614</v>
      </c>
      <c r="C73">
        <v>72</v>
      </c>
    </row>
    <row r="74" spans="1:3" x14ac:dyDescent="0.35">
      <c r="A74">
        <v>19974</v>
      </c>
      <c r="B74">
        <v>1578</v>
      </c>
      <c r="C74">
        <v>73</v>
      </c>
    </row>
    <row r="75" spans="1:3" x14ac:dyDescent="0.35">
      <c r="A75">
        <v>19981</v>
      </c>
      <c r="B75">
        <v>1405</v>
      </c>
      <c r="C75">
        <v>74</v>
      </c>
    </row>
    <row r="76" spans="1:3" x14ac:dyDescent="0.35">
      <c r="A76">
        <v>19982</v>
      </c>
      <c r="B76">
        <v>1402</v>
      </c>
      <c r="C76">
        <v>75</v>
      </c>
    </row>
    <row r="77" spans="1:3" x14ac:dyDescent="0.35">
      <c r="A77">
        <v>19983</v>
      </c>
      <c r="B77">
        <v>1556</v>
      </c>
      <c r="C77">
        <v>76</v>
      </c>
    </row>
    <row r="78" spans="1:3" x14ac:dyDescent="0.35">
      <c r="A78">
        <v>19984</v>
      </c>
      <c r="B78">
        <v>1710</v>
      </c>
      <c r="C78">
        <v>77</v>
      </c>
    </row>
    <row r="79" spans="1:3" x14ac:dyDescent="0.35">
      <c r="A79">
        <v>19991</v>
      </c>
      <c r="B79">
        <v>1530</v>
      </c>
      <c r="C79">
        <v>78</v>
      </c>
    </row>
    <row r="80" spans="1:3" x14ac:dyDescent="0.35">
      <c r="A80">
        <v>19992</v>
      </c>
      <c r="B80">
        <v>1558</v>
      </c>
      <c r="C80">
        <v>79</v>
      </c>
    </row>
    <row r="81" spans="1:3" x14ac:dyDescent="0.35">
      <c r="A81">
        <v>19993</v>
      </c>
      <c r="B81">
        <v>1336</v>
      </c>
      <c r="C81">
        <v>80</v>
      </c>
    </row>
    <row r="82" spans="1:3" x14ac:dyDescent="0.35">
      <c r="A82">
        <v>19994</v>
      </c>
      <c r="B82">
        <v>2343</v>
      </c>
      <c r="C82">
        <v>81</v>
      </c>
    </row>
    <row r="83" spans="1:3" x14ac:dyDescent="0.35">
      <c r="A83">
        <v>20001</v>
      </c>
      <c r="B83">
        <v>1945</v>
      </c>
      <c r="C83">
        <v>82</v>
      </c>
    </row>
    <row r="84" spans="1:3" x14ac:dyDescent="0.35">
      <c r="A84">
        <v>20002</v>
      </c>
      <c r="B84">
        <v>1825</v>
      </c>
      <c r="C84">
        <v>83</v>
      </c>
    </row>
    <row r="85" spans="1:3" x14ac:dyDescent="0.35">
      <c r="A85">
        <v>20003</v>
      </c>
      <c r="B85">
        <v>1870</v>
      </c>
      <c r="C85">
        <v>84</v>
      </c>
    </row>
    <row r="86" spans="1:3" x14ac:dyDescent="0.35">
      <c r="A86">
        <v>20004</v>
      </c>
      <c r="B86">
        <v>1007</v>
      </c>
      <c r="C86">
        <v>85</v>
      </c>
    </row>
    <row r="87" spans="1:3" x14ac:dyDescent="0.35">
      <c r="A87">
        <v>20011</v>
      </c>
      <c r="B87">
        <v>1431</v>
      </c>
      <c r="C87">
        <v>86</v>
      </c>
    </row>
    <row r="88" spans="1:3" x14ac:dyDescent="0.35">
      <c r="A88">
        <v>20012</v>
      </c>
      <c r="B88">
        <v>1475</v>
      </c>
      <c r="C88">
        <v>87</v>
      </c>
    </row>
    <row r="89" spans="1:3" x14ac:dyDescent="0.35">
      <c r="A89">
        <v>20013</v>
      </c>
      <c r="B89">
        <v>1450</v>
      </c>
      <c r="C89">
        <v>88</v>
      </c>
    </row>
    <row r="90" spans="1:3" x14ac:dyDescent="0.35">
      <c r="A90">
        <v>20014</v>
      </c>
      <c r="B90">
        <v>1375</v>
      </c>
      <c r="C90">
        <v>89</v>
      </c>
    </row>
    <row r="91" spans="1:3" x14ac:dyDescent="0.35">
      <c r="A91">
        <v>20021</v>
      </c>
      <c r="B91">
        <v>1495</v>
      </c>
      <c r="C91">
        <v>90</v>
      </c>
    </row>
    <row r="92" spans="1:3" x14ac:dyDescent="0.35">
      <c r="A92">
        <v>20022</v>
      </c>
      <c r="B92">
        <v>1429</v>
      </c>
      <c r="C92">
        <v>91</v>
      </c>
    </row>
    <row r="93" spans="1:3" x14ac:dyDescent="0.35">
      <c r="A93">
        <v>20023</v>
      </c>
      <c r="B93">
        <v>1443</v>
      </c>
      <c r="C93">
        <v>92</v>
      </c>
    </row>
    <row r="94" spans="1:3" x14ac:dyDescent="0.35">
      <c r="A94">
        <v>20024</v>
      </c>
      <c r="B94">
        <v>1472</v>
      </c>
      <c r="C94">
        <v>93</v>
      </c>
    </row>
    <row r="95" spans="1:3" x14ac:dyDescent="0.35">
      <c r="A95">
        <v>20031</v>
      </c>
      <c r="B95">
        <v>1475</v>
      </c>
      <c r="C95">
        <v>94</v>
      </c>
    </row>
    <row r="96" spans="1:3" x14ac:dyDescent="0.35">
      <c r="A96">
        <v>20032</v>
      </c>
      <c r="B96">
        <v>1545</v>
      </c>
      <c r="C96">
        <v>95</v>
      </c>
    </row>
    <row r="97" spans="1:3" x14ac:dyDescent="0.35">
      <c r="A97">
        <v>20033</v>
      </c>
      <c r="B97">
        <v>1715</v>
      </c>
      <c r="C97">
        <v>96</v>
      </c>
    </row>
    <row r="98" spans="1:3" x14ac:dyDescent="0.35">
      <c r="A98">
        <v>20034</v>
      </c>
      <c r="B98">
        <v>2006</v>
      </c>
      <c r="C98">
        <v>97</v>
      </c>
    </row>
    <row r="99" spans="1:3" x14ac:dyDescent="0.35">
      <c r="A99">
        <v>20041</v>
      </c>
      <c r="B99">
        <v>1909</v>
      </c>
      <c r="C99">
        <v>98</v>
      </c>
    </row>
    <row r="100" spans="1:3" x14ac:dyDescent="0.35">
      <c r="A100">
        <v>20042</v>
      </c>
      <c r="B100">
        <v>2014</v>
      </c>
      <c r="C100">
        <v>99</v>
      </c>
    </row>
    <row r="101" spans="1:3" x14ac:dyDescent="0.35">
      <c r="A101">
        <v>20043</v>
      </c>
      <c r="B101">
        <v>2350</v>
      </c>
      <c r="C101">
        <v>100</v>
      </c>
    </row>
    <row r="102" spans="1:3" x14ac:dyDescent="0.35">
      <c r="A102">
        <v>20044</v>
      </c>
      <c r="B102">
        <v>3490</v>
      </c>
      <c r="C102">
        <v>101</v>
      </c>
    </row>
    <row r="103" spans="1:3" x14ac:dyDescent="0.35">
      <c r="A103">
        <v>20051</v>
      </c>
      <c r="B103">
        <v>3243</v>
      </c>
      <c r="C103">
        <v>102</v>
      </c>
    </row>
    <row r="104" spans="1:3" x14ac:dyDescent="0.35">
      <c r="A104">
        <v>20052</v>
      </c>
      <c r="B104">
        <v>3520</v>
      </c>
      <c r="C104">
        <v>103</v>
      </c>
    </row>
    <row r="105" spans="1:3" x14ac:dyDescent="0.35">
      <c r="A105">
        <v>20053</v>
      </c>
      <c r="B105">
        <v>3678</v>
      </c>
      <c r="C105">
        <v>104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C9942-C553-4B39-9ABA-E4504D9C1C4F}">
  <dimension ref="A1:P28"/>
  <sheetViews>
    <sheetView showGridLines="0" tabSelected="1" zoomScale="80" zoomScaleNormal="80" workbookViewId="0">
      <selection activeCell="I7" sqref="I7"/>
    </sheetView>
  </sheetViews>
  <sheetFormatPr defaultRowHeight="14.5" x14ac:dyDescent="0.35"/>
  <cols>
    <col min="1" max="1" width="11.90625" customWidth="1"/>
    <col min="2" max="2" width="11.36328125" bestFit="1" customWidth="1"/>
    <col min="3" max="3" width="16.453125" customWidth="1"/>
    <col min="4" max="4" width="13.6328125" customWidth="1"/>
    <col min="5" max="5" width="13" customWidth="1"/>
    <col min="6" max="6" width="10.453125" customWidth="1"/>
    <col min="7" max="7" width="10.7265625" customWidth="1"/>
  </cols>
  <sheetData>
    <row r="1" spans="1:16" x14ac:dyDescent="0.35">
      <c r="A1" s="4" t="s">
        <v>3</v>
      </c>
      <c r="B1" s="5">
        <v>25</v>
      </c>
      <c r="O1" s="4" t="s">
        <v>40</v>
      </c>
      <c r="P1" s="4" t="s">
        <v>39</v>
      </c>
    </row>
    <row r="2" spans="1:16" x14ac:dyDescent="0.35">
      <c r="A2" s="4" t="s">
        <v>4</v>
      </c>
      <c r="B2" s="6">
        <v>0.03</v>
      </c>
      <c r="O2" s="4" t="s">
        <v>37</v>
      </c>
      <c r="P2" s="32">
        <f>SUM(D7:D27)/SUM(B7:B27)</f>
        <v>0.2277689522198576</v>
      </c>
    </row>
    <row r="3" spans="1:16" x14ac:dyDescent="0.35">
      <c r="A3" s="4" t="s">
        <v>5</v>
      </c>
      <c r="B3" s="7">
        <v>0.4</v>
      </c>
      <c r="O3" s="4" t="s">
        <v>38</v>
      </c>
      <c r="P3" s="32">
        <f>SUM(E7:E27)/SUM(B7:B27)</f>
        <v>0.77223104778014262</v>
      </c>
    </row>
    <row r="6" spans="1:16" ht="29" x14ac:dyDescent="0.35">
      <c r="A6" s="4" t="s">
        <v>7</v>
      </c>
      <c r="B6" s="10" t="s">
        <v>8</v>
      </c>
      <c r="C6" s="10" t="s">
        <v>9</v>
      </c>
      <c r="D6" s="10" t="s">
        <v>34</v>
      </c>
      <c r="E6" s="10" t="s">
        <v>35</v>
      </c>
      <c r="F6" s="12" t="s">
        <v>10</v>
      </c>
      <c r="G6" s="12" t="s">
        <v>11</v>
      </c>
      <c r="J6" s="31" t="s">
        <v>33</v>
      </c>
    </row>
    <row r="7" spans="1:16" x14ac:dyDescent="0.35">
      <c r="A7" s="3">
        <v>0</v>
      </c>
      <c r="B7" s="11">
        <v>0</v>
      </c>
      <c r="C7" s="11">
        <f>B7</f>
        <v>0</v>
      </c>
      <c r="D7" s="11">
        <v>0</v>
      </c>
      <c r="E7" s="11">
        <v>0</v>
      </c>
      <c r="F7" s="11"/>
      <c r="G7" s="11"/>
    </row>
    <row r="8" spans="1:16" x14ac:dyDescent="0.35">
      <c r="A8" s="3">
        <v>1</v>
      </c>
      <c r="B8" s="11">
        <f>$B$1*$B$2</f>
        <v>0.75</v>
      </c>
      <c r="C8" s="11">
        <f>C7+B8</f>
        <v>0.75</v>
      </c>
      <c r="D8" s="11">
        <f>$B$2*($B$1-C7)</f>
        <v>0.75</v>
      </c>
      <c r="E8" s="11">
        <f>$B$3*(C7-((C7)^2/$B$1))</f>
        <v>0</v>
      </c>
      <c r="F8" s="29">
        <f>D8/SUM(D8,E8)</f>
        <v>1</v>
      </c>
      <c r="G8" s="29">
        <f>1-F8</f>
        <v>0</v>
      </c>
    </row>
    <row r="9" spans="1:16" x14ac:dyDescent="0.35">
      <c r="A9" s="3">
        <v>2</v>
      </c>
      <c r="B9" s="11">
        <f>($B$1*$B$2)+(($B$3-$B$2)*C8)-(($B$3/$B$1)*(C8)^2)</f>
        <v>1.0185</v>
      </c>
      <c r="C9" s="11">
        <f t="shared" ref="C9:C27" si="0">C8+B9</f>
        <v>1.7685</v>
      </c>
      <c r="D9" s="11">
        <f t="shared" ref="D9:D27" si="1">$B$2*($B$1-C8)</f>
        <v>0.72749999999999992</v>
      </c>
      <c r="E9" s="11">
        <f t="shared" ref="E9:E27" si="2">$B$3*(C8-((C8)^2/$B$1))</f>
        <v>0.29100000000000004</v>
      </c>
      <c r="F9" s="29">
        <f t="shared" ref="F9:F27" si="3">D9/SUM(D9,E9)</f>
        <v>0.71428571428571419</v>
      </c>
      <c r="G9" s="29">
        <f t="shared" ref="G9:G27" si="4">1-F9</f>
        <v>0.28571428571428581</v>
      </c>
    </row>
    <row r="10" spans="1:16" x14ac:dyDescent="0.35">
      <c r="A10" s="3">
        <v>3</v>
      </c>
      <c r="B10" s="11">
        <f t="shared" ref="B10:B27" si="5">($B$1*$B$2)+(($B$3-$B$2)*C9)-(($B$3/$B$1)*(C9)^2)</f>
        <v>1.3543035239999999</v>
      </c>
      <c r="C10" s="11">
        <f t="shared" si="0"/>
        <v>3.1228035240000001</v>
      </c>
      <c r="D10" s="11">
        <f t="shared" si="1"/>
        <v>0.69694500000000004</v>
      </c>
      <c r="E10" s="11">
        <f t="shared" si="2"/>
        <v>0.65735852400000006</v>
      </c>
      <c r="F10" s="29">
        <f t="shared" si="3"/>
        <v>0.51461506792918899</v>
      </c>
      <c r="G10" s="29">
        <f t="shared" si="4"/>
        <v>0.48538493207081101</v>
      </c>
    </row>
    <row r="11" spans="1:16" x14ac:dyDescent="0.35">
      <c r="A11" s="3">
        <v>4</v>
      </c>
      <c r="B11" s="11">
        <f t="shared" si="5"/>
        <v>1.749406874287891</v>
      </c>
      <c r="C11" s="11">
        <f t="shared" si="0"/>
        <v>4.8722103982878906</v>
      </c>
      <c r="D11" s="11">
        <f t="shared" si="1"/>
        <v>0.65631589428000003</v>
      </c>
      <c r="E11" s="11">
        <f t="shared" si="2"/>
        <v>1.093090980007891</v>
      </c>
      <c r="F11" s="29">
        <f t="shared" si="3"/>
        <v>0.375164808099407</v>
      </c>
      <c r="G11" s="29">
        <f t="shared" si="4"/>
        <v>0.624835191900593</v>
      </c>
    </row>
    <row r="12" spans="1:16" x14ac:dyDescent="0.35">
      <c r="A12" s="3">
        <v>5</v>
      </c>
      <c r="B12" s="11">
        <f t="shared" si="5"/>
        <v>2.1729029007235652</v>
      </c>
      <c r="C12" s="11">
        <f t="shared" si="0"/>
        <v>7.0451132990114562</v>
      </c>
      <c r="D12" s="11">
        <f t="shared" si="1"/>
        <v>0.60383368805136328</v>
      </c>
      <c r="E12" s="11">
        <f t="shared" si="2"/>
        <v>1.5690692126722021</v>
      </c>
      <c r="F12" s="29">
        <f t="shared" si="3"/>
        <v>0.27789262366500123</v>
      </c>
      <c r="G12" s="29">
        <f t="shared" si="4"/>
        <v>0.72210737633499877</v>
      </c>
    </row>
    <row r="13" spans="1:16" x14ac:dyDescent="0.35">
      <c r="A13" s="3">
        <v>6</v>
      </c>
      <c r="B13" s="11">
        <f t="shared" si="5"/>
        <v>2.5625539782997091</v>
      </c>
      <c r="C13" s="11">
        <f t="shared" si="0"/>
        <v>9.6076672773111653</v>
      </c>
      <c r="D13" s="11">
        <f t="shared" si="1"/>
        <v>0.53864660102965634</v>
      </c>
      <c r="E13" s="11">
        <f t="shared" si="2"/>
        <v>2.0239073772700533</v>
      </c>
      <c r="F13" s="29">
        <f t="shared" si="3"/>
        <v>0.21019912383935652</v>
      </c>
      <c r="G13" s="29">
        <f t="shared" si="4"/>
        <v>0.78980087616064343</v>
      </c>
    </row>
    <row r="14" spans="1:16" x14ac:dyDescent="0.35">
      <c r="A14" s="3">
        <v>7</v>
      </c>
      <c r="B14" s="11">
        <f t="shared" si="5"/>
        <v>2.8279205644208791</v>
      </c>
      <c r="C14" s="11">
        <f t="shared" si="0"/>
        <v>12.435587841732044</v>
      </c>
      <c r="D14" s="11">
        <f t="shared" si="1"/>
        <v>0.46176998168066502</v>
      </c>
      <c r="E14" s="11">
        <f t="shared" si="2"/>
        <v>2.3661505827402145</v>
      </c>
      <c r="F14" s="29">
        <f t="shared" si="3"/>
        <v>0.16328958722899253</v>
      </c>
      <c r="G14" s="29">
        <f t="shared" si="4"/>
        <v>0.83671041277100744</v>
      </c>
    </row>
    <row r="15" spans="1:16" x14ac:dyDescent="0.35">
      <c r="A15" s="3">
        <v>8</v>
      </c>
      <c r="B15" s="11">
        <f t="shared" si="5"/>
        <v>2.8768659819299147</v>
      </c>
      <c r="C15" s="11">
        <f t="shared" si="0"/>
        <v>15.312453823661958</v>
      </c>
      <c r="D15" s="11">
        <f t="shared" si="1"/>
        <v>0.37693236474803865</v>
      </c>
      <c r="E15" s="11">
        <f t="shared" si="2"/>
        <v>2.4999336171818762</v>
      </c>
      <c r="F15" s="29">
        <f t="shared" si="3"/>
        <v>0.13102187140993535</v>
      </c>
      <c r="G15" s="29">
        <f t="shared" si="4"/>
        <v>0.86897812859006462</v>
      </c>
    </row>
    <row r="16" spans="1:16" x14ac:dyDescent="0.35">
      <c r="A16" s="3">
        <v>9</v>
      </c>
      <c r="B16" s="11">
        <f t="shared" si="5"/>
        <v>2.6640680411264492</v>
      </c>
      <c r="C16" s="11">
        <f t="shared" si="0"/>
        <v>17.976521864788406</v>
      </c>
      <c r="D16" s="11">
        <f t="shared" si="1"/>
        <v>0.29062638529014123</v>
      </c>
      <c r="E16" s="11">
        <f t="shared" si="2"/>
        <v>2.3734416558363072</v>
      </c>
      <c r="F16" s="29">
        <f t="shared" si="3"/>
        <v>0.10909120217787517</v>
      </c>
      <c r="G16" s="29">
        <f t="shared" si="4"/>
        <v>0.89090879782212484</v>
      </c>
    </row>
    <row r="17" spans="1:7" x14ac:dyDescent="0.35">
      <c r="A17" s="3">
        <v>10</v>
      </c>
      <c r="B17" s="11">
        <f t="shared" si="5"/>
        <v>2.2308276762882597</v>
      </c>
      <c r="C17" s="11">
        <f t="shared" si="0"/>
        <v>20.207349541076667</v>
      </c>
      <c r="D17" s="11">
        <f t="shared" si="1"/>
        <v>0.2107043440563478</v>
      </c>
      <c r="E17" s="11">
        <f t="shared" si="2"/>
        <v>2.0201233322319125</v>
      </c>
      <c r="F17" s="29">
        <f t="shared" si="3"/>
        <v>9.445119687905526E-2</v>
      </c>
      <c r="G17" s="29">
        <f t="shared" si="4"/>
        <v>0.90554880312094477</v>
      </c>
    </row>
    <row r="18" spans="1:7" x14ac:dyDescent="0.35">
      <c r="A18" s="3">
        <v>11</v>
      </c>
      <c r="B18" s="11">
        <f t="shared" si="5"/>
        <v>1.6933277225943453</v>
      </c>
      <c r="C18" s="11">
        <f t="shared" si="0"/>
        <v>21.900677263671014</v>
      </c>
      <c r="D18" s="11">
        <f t="shared" si="1"/>
        <v>0.14377951376769998</v>
      </c>
      <c r="E18" s="11">
        <f t="shared" si="2"/>
        <v>1.5495482088266443</v>
      </c>
      <c r="F18" s="29">
        <f t="shared" si="3"/>
        <v>8.4909443015210098E-2</v>
      </c>
      <c r="G18" s="29">
        <f t="shared" si="4"/>
        <v>0.91509055698478992</v>
      </c>
    </row>
    <row r="19" spans="1:7" x14ac:dyDescent="0.35">
      <c r="A19" s="3">
        <v>12</v>
      </c>
      <c r="B19" s="11">
        <f t="shared" si="5"/>
        <v>1.1790159538386504</v>
      </c>
      <c r="C19" s="11">
        <f t="shared" si="0"/>
        <v>23.079693217509664</v>
      </c>
      <c r="D19" s="11">
        <f t="shared" si="1"/>
        <v>9.2979682089869578E-2</v>
      </c>
      <c r="E19" s="11">
        <f t="shared" si="2"/>
        <v>1.0860362717487817</v>
      </c>
      <c r="F19" s="29">
        <f t="shared" si="3"/>
        <v>7.8862106816405195E-2</v>
      </c>
      <c r="G19" s="29">
        <f t="shared" si="4"/>
        <v>0.92113789318359485</v>
      </c>
    </row>
    <row r="20" spans="1:7" x14ac:dyDescent="0.35">
      <c r="A20" s="3">
        <v>13</v>
      </c>
      <c r="B20" s="11">
        <f t="shared" si="5"/>
        <v>0.76673066624879027</v>
      </c>
      <c r="C20" s="11">
        <f t="shared" si="0"/>
        <v>23.846423883758455</v>
      </c>
      <c r="D20" s="11">
        <f t="shared" si="1"/>
        <v>5.7609203474710068E-2</v>
      </c>
      <c r="E20" s="11">
        <f t="shared" si="2"/>
        <v>0.70912146277407972</v>
      </c>
      <c r="F20" s="29">
        <f t="shared" si="3"/>
        <v>7.5136167119233169E-2</v>
      </c>
      <c r="G20" s="29">
        <f t="shared" si="4"/>
        <v>0.92486383288076679</v>
      </c>
    </row>
    <row r="21" spans="1:7" x14ac:dyDescent="0.35">
      <c r="A21" s="3">
        <v>14</v>
      </c>
      <c r="B21" s="11">
        <f t="shared" si="5"/>
        <v>0.47474592428845774</v>
      </c>
      <c r="C21" s="11">
        <f t="shared" si="0"/>
        <v>24.321169808046911</v>
      </c>
      <c r="D21" s="11">
        <f t="shared" si="1"/>
        <v>3.4607283487246364E-2</v>
      </c>
      <c r="E21" s="11">
        <f t="shared" si="2"/>
        <v>0.44013864080121157</v>
      </c>
      <c r="F21" s="29">
        <f t="shared" si="3"/>
        <v>7.2896430946964408E-2</v>
      </c>
      <c r="G21" s="29">
        <f t="shared" si="4"/>
        <v>0.92710356905303559</v>
      </c>
    </row>
    <row r="22" spans="1:7" x14ac:dyDescent="0.35">
      <c r="A22" s="3">
        <v>15</v>
      </c>
      <c r="B22" s="11">
        <f t="shared" si="5"/>
        <v>0.28452401566771535</v>
      </c>
      <c r="C22" s="11">
        <f t="shared" si="0"/>
        <v>24.605693823714624</v>
      </c>
      <c r="D22" s="11">
        <f t="shared" si="1"/>
        <v>2.0364905758592684E-2</v>
      </c>
      <c r="E22" s="11">
        <f t="shared" si="2"/>
        <v>0.26415910990912295</v>
      </c>
      <c r="F22" s="29">
        <f t="shared" si="3"/>
        <v>7.1575349134591348E-2</v>
      </c>
      <c r="G22" s="29">
        <f t="shared" si="4"/>
        <v>0.9284246508654086</v>
      </c>
    </row>
    <row r="23" spans="1:7" x14ac:dyDescent="0.35">
      <c r="A23" s="3">
        <v>16</v>
      </c>
      <c r="B23" s="11">
        <f t="shared" si="5"/>
        <v>0.16706401803220139</v>
      </c>
      <c r="C23" s="11">
        <f t="shared" si="0"/>
        <v>24.772757841746824</v>
      </c>
      <c r="D23" s="11">
        <f t="shared" si="1"/>
        <v>1.1829185288561276E-2</v>
      </c>
      <c r="E23" s="11">
        <f t="shared" si="2"/>
        <v>0.15523483274364197</v>
      </c>
      <c r="F23" s="29">
        <f t="shared" si="3"/>
        <v>7.0806301847002651E-2</v>
      </c>
      <c r="G23" s="29">
        <f t="shared" si="4"/>
        <v>0.92919369815299735</v>
      </c>
    </row>
    <row r="24" spans="1:7" x14ac:dyDescent="0.35">
      <c r="A24" s="3">
        <v>17</v>
      </c>
      <c r="B24" s="11">
        <f t="shared" si="5"/>
        <v>9.6887904073064135E-2</v>
      </c>
      <c r="C24" s="11">
        <f t="shared" si="0"/>
        <v>24.869645745819888</v>
      </c>
      <c r="D24" s="11">
        <f t="shared" si="1"/>
        <v>6.8172647475952886E-3</v>
      </c>
      <c r="E24" s="11">
        <f t="shared" si="2"/>
        <v>9.0070639325469423E-2</v>
      </c>
      <c r="F24" s="29">
        <f t="shared" si="3"/>
        <v>7.0362392631120194E-2</v>
      </c>
      <c r="G24" s="29">
        <f t="shared" si="4"/>
        <v>0.92963760736887979</v>
      </c>
    </row>
    <row r="25" spans="1:7" x14ac:dyDescent="0.35">
      <c r="A25" s="3">
        <v>18</v>
      </c>
      <c r="B25" s="11">
        <f t="shared" si="5"/>
        <v>5.578045359212247E-2</v>
      </c>
      <c r="C25" s="11">
        <f t="shared" si="0"/>
        <v>24.925426199412009</v>
      </c>
      <c r="D25" s="11">
        <f t="shared" si="1"/>
        <v>3.9106276254033644E-3</v>
      </c>
      <c r="E25" s="11">
        <f t="shared" si="2"/>
        <v>5.1869825966718963E-2</v>
      </c>
      <c r="F25" s="29">
        <f t="shared" si="3"/>
        <v>7.0107490591572522E-2</v>
      </c>
      <c r="G25" s="29">
        <f t="shared" si="4"/>
        <v>0.92989250940842749</v>
      </c>
    </row>
    <row r="26" spans="1:7" x14ac:dyDescent="0.35">
      <c r="A26" s="3">
        <v>19</v>
      </c>
      <c r="B26" s="11">
        <f t="shared" si="5"/>
        <v>3.1977754225090749E-2</v>
      </c>
      <c r="C26" s="11">
        <f t="shared" si="0"/>
        <v>24.957403953637098</v>
      </c>
      <c r="D26" s="11">
        <f t="shared" si="1"/>
        <v>2.2372140176397438E-3</v>
      </c>
      <c r="E26" s="11">
        <f t="shared" si="2"/>
        <v>2.9740540207450296E-2</v>
      </c>
      <c r="F26" s="29">
        <f t="shared" si="3"/>
        <v>6.9961573970832663E-2</v>
      </c>
      <c r="G26" s="29">
        <f t="shared" si="4"/>
        <v>0.93003842602916731</v>
      </c>
    </row>
    <row r="27" spans="1:7" x14ac:dyDescent="0.35">
      <c r="A27" s="3">
        <v>20</v>
      </c>
      <c r="B27" s="11">
        <f t="shared" si="5"/>
        <v>1.828726916539658E-2</v>
      </c>
      <c r="C27" s="11">
        <f t="shared" si="0"/>
        <v>24.975691222802496</v>
      </c>
      <c r="D27" s="11">
        <f t="shared" si="1"/>
        <v>1.2778813908870745E-3</v>
      </c>
      <c r="E27" s="11">
        <f t="shared" si="2"/>
        <v>1.7009387774508868E-2</v>
      </c>
      <c r="F27" s="29">
        <f t="shared" si="3"/>
        <v>6.9878196647596993E-2</v>
      </c>
      <c r="G27" s="29">
        <f t="shared" si="4"/>
        <v>0.93012180335240302</v>
      </c>
    </row>
    <row r="28" spans="1:7" x14ac:dyDescent="0.35">
      <c r="A28" s="9" t="s">
        <v>6</v>
      </c>
    </row>
  </sheetData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Equation.DSMT4" shapeId="5121" r:id="rId4">
          <objectPr defaultSize="0" autoPict="0" r:id="rId5">
            <anchor moveWithCells="1">
              <from>
                <xdr:col>8</xdr:col>
                <xdr:colOff>800100</xdr:colOff>
                <xdr:row>0</xdr:row>
                <xdr:rowOff>82550</xdr:rowOff>
              </from>
              <to>
                <xdr:col>12</xdr:col>
                <xdr:colOff>603250</xdr:colOff>
                <xdr:row>2</xdr:row>
                <xdr:rowOff>31750</xdr:rowOff>
              </to>
            </anchor>
          </objectPr>
        </oleObject>
      </mc:Choice>
      <mc:Fallback>
        <oleObject progId="Equation.DSMT4" shapeId="5121" r:id="rId4"/>
      </mc:Fallback>
    </mc:AlternateContent>
    <mc:AlternateContent xmlns:mc="http://schemas.openxmlformats.org/markup-compatibility/2006">
      <mc:Choice Requires="x14">
        <oleObject progId="Equation.DSMT4" shapeId="5122" r:id="rId6">
          <objectPr defaultSize="0" autoPict="0" r:id="rId7">
            <anchor moveWithCells="1" sizeWithCells="1">
              <from>
                <xdr:col>3</xdr:col>
                <xdr:colOff>406400</xdr:colOff>
                <xdr:row>0</xdr:row>
                <xdr:rowOff>127000</xdr:rowOff>
              </from>
              <to>
                <xdr:col>8</xdr:col>
                <xdr:colOff>381000</xdr:colOff>
                <xdr:row>3</xdr:row>
                <xdr:rowOff>101600</xdr:rowOff>
              </to>
            </anchor>
          </objectPr>
        </oleObject>
      </mc:Choice>
      <mc:Fallback>
        <oleObject progId="Equation.DSMT4" shapeId="5122" r:id="rId6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EA018-7BE4-49B6-BA8E-31479E5CE535}">
  <dimension ref="A1:P28"/>
  <sheetViews>
    <sheetView showGridLines="0" zoomScale="80" zoomScaleNormal="80" workbookViewId="0">
      <selection activeCell="H6" sqref="H6"/>
    </sheetView>
  </sheetViews>
  <sheetFormatPr defaultRowHeight="14.5" x14ac:dyDescent="0.35"/>
  <cols>
    <col min="1" max="1" width="11.90625" customWidth="1"/>
    <col min="2" max="2" width="11.36328125" bestFit="1" customWidth="1"/>
    <col min="3" max="3" width="16.453125" customWidth="1"/>
    <col min="4" max="4" width="13.6328125" customWidth="1"/>
    <col min="5" max="5" width="13" customWidth="1"/>
    <col min="6" max="6" width="10.453125" customWidth="1"/>
    <col min="7" max="7" width="10.7265625" customWidth="1"/>
    <col min="15" max="15" width="12.7265625" bestFit="1" customWidth="1"/>
  </cols>
  <sheetData>
    <row r="1" spans="1:16" x14ac:dyDescent="0.35">
      <c r="A1" s="4" t="s">
        <v>3</v>
      </c>
      <c r="B1" s="5">
        <v>25</v>
      </c>
      <c r="O1" s="4" t="s">
        <v>40</v>
      </c>
      <c r="P1" s="4" t="s">
        <v>39</v>
      </c>
    </row>
    <row r="2" spans="1:16" x14ac:dyDescent="0.35">
      <c r="A2" s="4" t="s">
        <v>4</v>
      </c>
      <c r="B2" s="6">
        <v>0.4</v>
      </c>
      <c r="O2" s="4" t="s">
        <v>37</v>
      </c>
      <c r="P2" s="32">
        <f>SUM(D7:D27)/SUM(B7:B27)</f>
        <v>0.97340962603306813</v>
      </c>
    </row>
    <row r="3" spans="1:16" x14ac:dyDescent="0.35">
      <c r="A3" s="4" t="s">
        <v>5</v>
      </c>
      <c r="B3" s="7">
        <v>0.03</v>
      </c>
      <c r="O3" s="4" t="s">
        <v>38</v>
      </c>
      <c r="P3" s="32">
        <f>SUM(E7:E27)/SUM(B7:B27)</f>
        <v>2.6590373966931698E-2</v>
      </c>
    </row>
    <row r="6" spans="1:16" ht="29" x14ac:dyDescent="0.35">
      <c r="A6" s="4" t="s">
        <v>7</v>
      </c>
      <c r="B6" s="10" t="s">
        <v>8</v>
      </c>
      <c r="C6" s="10" t="s">
        <v>9</v>
      </c>
      <c r="D6" s="10" t="s">
        <v>34</v>
      </c>
      <c r="E6" s="10" t="s">
        <v>35</v>
      </c>
      <c r="F6" s="12" t="s">
        <v>10</v>
      </c>
      <c r="G6" s="12" t="s">
        <v>11</v>
      </c>
      <c r="J6" s="31" t="s">
        <v>36</v>
      </c>
    </row>
    <row r="7" spans="1:16" x14ac:dyDescent="0.35">
      <c r="A7" s="3">
        <v>0</v>
      </c>
      <c r="B7" s="11">
        <v>0</v>
      </c>
      <c r="C7" s="11">
        <f>B7</f>
        <v>0</v>
      </c>
      <c r="D7" s="11">
        <v>0</v>
      </c>
      <c r="E7" s="11">
        <v>0</v>
      </c>
      <c r="F7" s="11"/>
      <c r="G7" s="11"/>
    </row>
    <row r="8" spans="1:16" x14ac:dyDescent="0.35">
      <c r="A8" s="3">
        <v>1</v>
      </c>
      <c r="B8" s="11">
        <f>$B$1*$B$2</f>
        <v>10</v>
      </c>
      <c r="C8" s="11">
        <f>C7+B8</f>
        <v>10</v>
      </c>
      <c r="D8" s="11">
        <f>$B$2*($B$1-C7)</f>
        <v>10</v>
      </c>
      <c r="E8" s="11">
        <f>$B$3*(C7-((C7)^2/$B$1))</f>
        <v>0</v>
      </c>
      <c r="F8" s="29">
        <f>D8/SUM(D8,E8)</f>
        <v>1</v>
      </c>
      <c r="G8" s="29">
        <f>1-F8</f>
        <v>0</v>
      </c>
    </row>
    <row r="9" spans="1:16" x14ac:dyDescent="0.35">
      <c r="A9" s="3">
        <v>2</v>
      </c>
      <c r="B9" s="11">
        <f>($B$1*$B$2)+(($B$3-$B$2)*C8)-(($B$3/$B$1)*(C8)^2)</f>
        <v>6.18</v>
      </c>
      <c r="C9" s="11">
        <f t="shared" ref="C9:C27" si="0">C8+B9</f>
        <v>16.18</v>
      </c>
      <c r="D9" s="11">
        <f t="shared" ref="D9:D27" si="1">$B$2*($B$1-C8)</f>
        <v>6</v>
      </c>
      <c r="E9" s="11">
        <f t="shared" ref="E9:E27" si="2">$B$3*(C8-((C8)^2/$B$1))</f>
        <v>0.18</v>
      </c>
      <c r="F9" s="29">
        <f t="shared" ref="F9:F27" si="3">D9/SUM(D9,E9)</f>
        <v>0.970873786407767</v>
      </c>
      <c r="G9" s="29">
        <f t="shared" ref="G9:G27" si="4">1-F9</f>
        <v>2.9126213592232997E-2</v>
      </c>
    </row>
    <row r="10" spans="1:16" x14ac:dyDescent="0.35">
      <c r="A10" s="3">
        <v>3</v>
      </c>
      <c r="B10" s="11">
        <f t="shared" ref="B10:B27" si="5">($B$1*$B$2)+(($B$3-$B$2)*C9)-(($B$3/$B$1)*(C9)^2)</f>
        <v>3.6992491199999997</v>
      </c>
      <c r="C10" s="11">
        <f t="shared" si="0"/>
        <v>19.879249120000001</v>
      </c>
      <c r="D10" s="11">
        <f t="shared" si="1"/>
        <v>3.5280000000000005</v>
      </c>
      <c r="E10" s="11">
        <f t="shared" si="2"/>
        <v>0.17124912</v>
      </c>
      <c r="F10" s="29">
        <f t="shared" si="3"/>
        <v>0.95370705933965316</v>
      </c>
      <c r="G10" s="29">
        <f t="shared" si="4"/>
        <v>4.6292940660346837E-2</v>
      </c>
    </row>
    <row r="11" spans="1:16" x14ac:dyDescent="0.35">
      <c r="A11" s="3">
        <v>4</v>
      </c>
      <c r="B11" s="11">
        <f t="shared" si="5"/>
        <v>2.1704563709099745</v>
      </c>
      <c r="C11" s="11">
        <f t="shared" si="0"/>
        <v>22.049705490909975</v>
      </c>
      <c r="D11" s="11">
        <f t="shared" si="1"/>
        <v>2.0483003519999996</v>
      </c>
      <c r="E11" s="11">
        <f t="shared" si="2"/>
        <v>0.12215601890997502</v>
      </c>
      <c r="F11" s="29">
        <f t="shared" si="3"/>
        <v>0.94371874019344593</v>
      </c>
      <c r="G11" s="29">
        <f t="shared" si="4"/>
        <v>5.6281259806554074E-2</v>
      </c>
    </row>
    <row r="12" spans="1:16" x14ac:dyDescent="0.35">
      <c r="A12" s="3">
        <v>5</v>
      </c>
      <c r="B12" s="11">
        <f t="shared" si="5"/>
        <v>1.2581815536802701</v>
      </c>
      <c r="C12" s="11">
        <f t="shared" si="0"/>
        <v>23.307887044590245</v>
      </c>
      <c r="D12" s="11">
        <f t="shared" si="1"/>
        <v>1.18011780363601</v>
      </c>
      <c r="E12" s="11">
        <f t="shared" si="2"/>
        <v>7.8063750044260624E-2</v>
      </c>
      <c r="F12" s="29">
        <f t="shared" si="3"/>
        <v>0.93795509891563844</v>
      </c>
      <c r="G12" s="29">
        <f t="shared" si="4"/>
        <v>6.2044901084361559E-2</v>
      </c>
    </row>
    <row r="13" spans="1:16" x14ac:dyDescent="0.35">
      <c r="A13" s="3">
        <v>6</v>
      </c>
      <c r="B13" s="11">
        <f t="shared" si="5"/>
        <v>0.72417267532155516</v>
      </c>
      <c r="C13" s="11">
        <f t="shared" si="0"/>
        <v>24.0320597199118</v>
      </c>
      <c r="D13" s="11">
        <f t="shared" si="1"/>
        <v>0.67684518216390188</v>
      </c>
      <c r="E13" s="11">
        <f t="shared" si="2"/>
        <v>4.7327493157653992E-2</v>
      </c>
      <c r="F13" s="29">
        <f t="shared" si="3"/>
        <v>0.93464612133198888</v>
      </c>
      <c r="G13" s="29">
        <f t="shared" si="4"/>
        <v>6.5353878668011123E-2</v>
      </c>
    </row>
    <row r="14" spans="1:16" x14ac:dyDescent="0.35">
      <c r="A14" s="3">
        <v>7</v>
      </c>
      <c r="B14" s="11">
        <f t="shared" si="5"/>
        <v>0.41509003037494607</v>
      </c>
      <c r="C14" s="11">
        <f t="shared" si="0"/>
        <v>24.447149750286744</v>
      </c>
      <c r="D14" s="11">
        <f t="shared" si="1"/>
        <v>0.38717611203528013</v>
      </c>
      <c r="E14" s="11">
        <f t="shared" si="2"/>
        <v>2.7913918339665427E-2</v>
      </c>
      <c r="F14" s="29">
        <f t="shared" si="3"/>
        <v>0.93275213496587439</v>
      </c>
      <c r="G14" s="29">
        <f t="shared" si="4"/>
        <v>6.7247865034125609E-2</v>
      </c>
    </row>
    <row r="15" spans="1:16" x14ac:dyDescent="0.35">
      <c r="A15" s="3">
        <v>8</v>
      </c>
      <c r="B15" s="11">
        <f t="shared" si="5"/>
        <v>0.23735883529837032</v>
      </c>
      <c r="C15" s="11">
        <f t="shared" si="0"/>
        <v>24.684508585585114</v>
      </c>
      <c r="D15" s="11">
        <f t="shared" si="1"/>
        <v>0.22114009988530228</v>
      </c>
      <c r="E15" s="11">
        <f t="shared" si="2"/>
        <v>1.6218735413068081E-2</v>
      </c>
      <c r="F15" s="29">
        <f t="shared" si="3"/>
        <v>0.9316699738913008</v>
      </c>
      <c r="G15" s="29">
        <f t="shared" si="4"/>
        <v>6.8330026108699204E-2</v>
      </c>
    </row>
    <row r="16" spans="1:16" x14ac:dyDescent="0.35">
      <c r="A16" s="3">
        <v>9</v>
      </c>
      <c r="B16" s="11">
        <f t="shared" si="5"/>
        <v>0.13554186639931753</v>
      </c>
      <c r="C16" s="11">
        <f t="shared" si="0"/>
        <v>24.820050451984432</v>
      </c>
      <c r="D16" s="11">
        <f t="shared" si="1"/>
        <v>0.12619656576595448</v>
      </c>
      <c r="E16" s="11">
        <f t="shared" si="2"/>
        <v>9.3453006333631804E-3</v>
      </c>
      <c r="F16" s="29">
        <f t="shared" si="3"/>
        <v>0.93105229489882391</v>
      </c>
      <c r="G16" s="29">
        <f t="shared" si="4"/>
        <v>6.8947705101176093E-2</v>
      </c>
    </row>
    <row r="17" spans="1:7" x14ac:dyDescent="0.35">
      <c r="A17" s="3">
        <v>10</v>
      </c>
      <c r="B17" s="11">
        <f t="shared" si="5"/>
        <v>7.7339447438897868E-2</v>
      </c>
      <c r="C17" s="11">
        <f t="shared" si="0"/>
        <v>24.897389899423331</v>
      </c>
      <c r="D17" s="11">
        <f t="shared" si="1"/>
        <v>7.1979819206227091E-2</v>
      </c>
      <c r="E17" s="11">
        <f t="shared" si="2"/>
        <v>5.3596282326698486E-3</v>
      </c>
      <c r="F17" s="29">
        <f t="shared" si="3"/>
        <v>0.93069994148969981</v>
      </c>
      <c r="G17" s="29">
        <f t="shared" si="4"/>
        <v>6.9300058510300189E-2</v>
      </c>
    </row>
    <row r="18" spans="1:7" x14ac:dyDescent="0.35">
      <c r="A18" s="3">
        <v>11</v>
      </c>
      <c r="B18" s="11">
        <f t="shared" si="5"/>
        <v>4.4109708648679358E-2</v>
      </c>
      <c r="C18" s="11">
        <f t="shared" si="0"/>
        <v>24.941499608072011</v>
      </c>
      <c r="D18" s="11">
        <f t="shared" si="1"/>
        <v>4.1044040230667635E-2</v>
      </c>
      <c r="E18" s="11">
        <f t="shared" si="2"/>
        <v>3.0656684180116753E-3</v>
      </c>
      <c r="F18" s="29">
        <f t="shared" si="3"/>
        <v>0.93049901003815716</v>
      </c>
      <c r="G18" s="29">
        <f t="shared" si="4"/>
        <v>6.9500989961842841E-2</v>
      </c>
    </row>
    <row r="19" spans="1:7" x14ac:dyDescent="0.35">
      <c r="A19" s="3">
        <v>12</v>
      </c>
      <c r="B19" s="11">
        <f t="shared" si="5"/>
        <v>2.5151061774007943E-2</v>
      </c>
      <c r="C19" s="11">
        <f t="shared" si="0"/>
        <v>24.966650669846018</v>
      </c>
      <c r="D19" s="11">
        <f t="shared" si="1"/>
        <v>2.3400156771195668E-2</v>
      </c>
      <c r="E19" s="11">
        <f t="shared" si="2"/>
        <v>1.7509050028127503E-3</v>
      </c>
      <c r="F19" s="29">
        <f t="shared" si="3"/>
        <v>0.93038444982779345</v>
      </c>
      <c r="G19" s="29">
        <f t="shared" si="4"/>
        <v>6.9615550172206553E-2</v>
      </c>
    </row>
    <row r="20" spans="1:7" x14ac:dyDescent="0.35">
      <c r="A20" s="3">
        <v>13</v>
      </c>
      <c r="B20" s="11">
        <f t="shared" si="5"/>
        <v>1.433887735282624E-2</v>
      </c>
      <c r="C20" s="11">
        <f t="shared" si="0"/>
        <v>24.980989547198845</v>
      </c>
      <c r="D20" s="11">
        <f t="shared" si="1"/>
        <v>1.3339732061592714E-2</v>
      </c>
      <c r="E20" s="11">
        <f t="shared" si="2"/>
        <v>9.9914529123335417E-4</v>
      </c>
      <c r="F20" s="29">
        <f t="shared" si="3"/>
        <v>0.93031914098655499</v>
      </c>
      <c r="G20" s="29">
        <f t="shared" si="4"/>
        <v>6.9680859013445007E-2</v>
      </c>
    </row>
    <row r="21" spans="1:7" x14ac:dyDescent="0.35">
      <c r="A21" s="3">
        <v>14</v>
      </c>
      <c r="B21" s="11">
        <f t="shared" si="5"/>
        <v>8.1740610277171166E-3</v>
      </c>
      <c r="C21" s="11">
        <f t="shared" si="0"/>
        <v>24.989163608226562</v>
      </c>
      <c r="D21" s="11">
        <f t="shared" si="1"/>
        <v>7.6041811204618174E-3</v>
      </c>
      <c r="E21" s="11">
        <f t="shared" si="2"/>
        <v>5.6987990725588134E-4</v>
      </c>
      <c r="F21" s="29">
        <f t="shared" si="3"/>
        <v>0.93028191185220455</v>
      </c>
      <c r="G21" s="29">
        <f t="shared" si="4"/>
        <v>6.9718088147795454E-2</v>
      </c>
    </row>
    <row r="22" spans="1:7" x14ac:dyDescent="0.35">
      <c r="A22" s="3">
        <v>15</v>
      </c>
      <c r="B22" s="11">
        <f t="shared" si="5"/>
        <v>4.659507549715336E-3</v>
      </c>
      <c r="C22" s="11">
        <f t="shared" si="0"/>
        <v>24.993823115776276</v>
      </c>
      <c r="D22" s="11">
        <f t="shared" si="1"/>
        <v>4.334556709375193E-3</v>
      </c>
      <c r="E22" s="11">
        <f t="shared" si="2"/>
        <v>3.2495084033914875E-4</v>
      </c>
      <c r="F22" s="29">
        <f t="shared" si="3"/>
        <v>0.93026069023987945</v>
      </c>
      <c r="G22" s="29">
        <f t="shared" si="4"/>
        <v>6.9739309760120549E-2</v>
      </c>
    </row>
    <row r="23" spans="1:7" x14ac:dyDescent="0.35">
      <c r="A23" s="3">
        <v>16</v>
      </c>
      <c r="B23" s="11">
        <f t="shared" si="5"/>
        <v>2.6560144315235235E-3</v>
      </c>
      <c r="C23" s="11">
        <f t="shared" si="0"/>
        <v>24.996479130207799</v>
      </c>
      <c r="D23" s="11">
        <f t="shared" si="1"/>
        <v>2.4707536894894135E-3</v>
      </c>
      <c r="E23" s="11">
        <f t="shared" si="2"/>
        <v>1.8526074203325748E-4</v>
      </c>
      <c r="F23" s="29">
        <f t="shared" si="3"/>
        <v>0.93024859359403067</v>
      </c>
      <c r="G23" s="29">
        <f t="shared" si="4"/>
        <v>6.975140640596933E-2</v>
      </c>
    </row>
    <row r="24" spans="1:7" x14ac:dyDescent="0.35">
      <c r="A24" s="3">
        <v>17</v>
      </c>
      <c r="B24" s="11">
        <f t="shared" si="5"/>
        <v>1.5139591348173331E-3</v>
      </c>
      <c r="C24" s="11">
        <f t="shared" si="0"/>
        <v>24.997993089342618</v>
      </c>
      <c r="D24" s="11">
        <f t="shared" si="1"/>
        <v>1.4083479168803593E-3</v>
      </c>
      <c r="E24" s="11">
        <f t="shared" si="2"/>
        <v>1.0561121793713823E-4</v>
      </c>
      <c r="F24" s="29">
        <f t="shared" si="3"/>
        <v>0.9302416983996934</v>
      </c>
      <c r="G24" s="29">
        <f t="shared" si="4"/>
        <v>6.9758301600306605E-2</v>
      </c>
    </row>
    <row r="25" spans="1:7" x14ac:dyDescent="0.35">
      <c r="A25" s="3">
        <v>18</v>
      </c>
      <c r="B25" s="11">
        <f t="shared" si="5"/>
        <v>8.6296674944630336E-4</v>
      </c>
      <c r="C25" s="11">
        <f t="shared" si="0"/>
        <v>24.998856056092063</v>
      </c>
      <c r="D25" s="11">
        <f t="shared" si="1"/>
        <v>8.027642629528487E-4</v>
      </c>
      <c r="E25" s="11">
        <f t="shared" si="2"/>
        <v>6.020248649292625E-5</v>
      </c>
      <c r="F25" s="29">
        <f t="shared" si="3"/>
        <v>0.9302377681045183</v>
      </c>
      <c r="G25" s="29">
        <f t="shared" si="4"/>
        <v>6.9762231895481697E-2</v>
      </c>
    </row>
    <row r="26" spans="1:7" x14ac:dyDescent="0.35">
      <c r="A26" s="3">
        <v>19</v>
      </c>
      <c r="B26" s="11">
        <f t="shared" si="5"/>
        <v>4.9189431008356266E-4</v>
      </c>
      <c r="C26" s="11">
        <f t="shared" si="0"/>
        <v>24.999347950402147</v>
      </c>
      <c r="D26" s="11">
        <f t="shared" si="1"/>
        <v>4.5757756317499343E-4</v>
      </c>
      <c r="E26" s="11">
        <f t="shared" si="2"/>
        <v>3.431674690897779E-5</v>
      </c>
      <c r="F26" s="29">
        <f t="shared" si="3"/>
        <v>0.93023552782482977</v>
      </c>
      <c r="G26" s="29">
        <f t="shared" si="4"/>
        <v>6.9764472175170233E-2</v>
      </c>
    </row>
    <row r="27" spans="1:7" x14ac:dyDescent="0.35">
      <c r="A27" s="3">
        <v>20</v>
      </c>
      <c r="B27" s="11">
        <f t="shared" si="5"/>
        <v>2.8038081687498106E-4</v>
      </c>
      <c r="C27" s="11">
        <f t="shared" si="0"/>
        <v>24.999628331219022</v>
      </c>
      <c r="D27" s="11">
        <f t="shared" si="1"/>
        <v>2.6081983914139073E-4</v>
      </c>
      <c r="E27" s="11">
        <f t="shared" si="2"/>
        <v>1.9560977733164009E-5</v>
      </c>
      <c r="F27" s="29">
        <f t="shared" si="3"/>
        <v>0.93023425086204881</v>
      </c>
      <c r="G27" s="29">
        <f t="shared" si="4"/>
        <v>6.9765749137951194E-2</v>
      </c>
    </row>
    <row r="28" spans="1:7" x14ac:dyDescent="0.35">
      <c r="A28" s="9" t="s">
        <v>6</v>
      </c>
    </row>
  </sheetData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Equation.DSMT4" shapeId="6145" r:id="rId4">
          <objectPr defaultSize="0" autoPict="0" r:id="rId5">
            <anchor moveWithCells="1">
              <from>
                <xdr:col>8</xdr:col>
                <xdr:colOff>800100</xdr:colOff>
                <xdr:row>0</xdr:row>
                <xdr:rowOff>82550</xdr:rowOff>
              </from>
              <to>
                <xdr:col>12</xdr:col>
                <xdr:colOff>603250</xdr:colOff>
                <xdr:row>2</xdr:row>
                <xdr:rowOff>31750</xdr:rowOff>
              </to>
            </anchor>
          </objectPr>
        </oleObject>
      </mc:Choice>
      <mc:Fallback>
        <oleObject progId="Equation.DSMT4" shapeId="6145" r:id="rId4"/>
      </mc:Fallback>
    </mc:AlternateContent>
    <mc:AlternateContent xmlns:mc="http://schemas.openxmlformats.org/markup-compatibility/2006">
      <mc:Choice Requires="x14">
        <oleObject progId="Equation.DSMT4" shapeId="6146" r:id="rId6">
          <objectPr defaultSize="0" autoPict="0" r:id="rId7">
            <anchor moveWithCells="1" sizeWithCells="1">
              <from>
                <xdr:col>3</xdr:col>
                <xdr:colOff>406400</xdr:colOff>
                <xdr:row>0</xdr:row>
                <xdr:rowOff>127000</xdr:rowOff>
              </from>
              <to>
                <xdr:col>8</xdr:col>
                <xdr:colOff>381000</xdr:colOff>
                <xdr:row>3</xdr:row>
                <xdr:rowOff>101600</xdr:rowOff>
              </to>
            </anchor>
          </objectPr>
        </oleObject>
      </mc:Choice>
      <mc:Fallback>
        <oleObject progId="Equation.DSMT4" shapeId="6146" r:id="rId6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DBF67-C075-4AF2-84B5-B54E3B67816B}">
  <dimension ref="A1:J105"/>
  <sheetViews>
    <sheetView showGridLines="0" zoomScale="80" zoomScaleNormal="80" workbookViewId="0">
      <selection activeCell="H2" sqref="H2"/>
    </sheetView>
  </sheetViews>
  <sheetFormatPr defaultRowHeight="14.5" x14ac:dyDescent="0.35"/>
  <cols>
    <col min="1" max="1" width="7.81640625" bestFit="1" customWidth="1"/>
    <col min="2" max="2" width="9.90625" bestFit="1" customWidth="1"/>
    <col min="3" max="3" width="15.08984375" customWidth="1"/>
    <col min="4" max="5" width="9.90625" bestFit="1" customWidth="1"/>
    <col min="6" max="6" width="13.453125" bestFit="1" customWidth="1"/>
    <col min="7" max="7" width="14.1796875" bestFit="1" customWidth="1"/>
  </cols>
  <sheetData>
    <row r="1" spans="1:10" ht="39.5" x14ac:dyDescent="0.35">
      <c r="A1" s="13" t="s">
        <v>1</v>
      </c>
      <c r="B1" s="13" t="s">
        <v>18</v>
      </c>
      <c r="C1" s="14" t="s">
        <v>12</v>
      </c>
      <c r="D1" s="14" t="s">
        <v>13</v>
      </c>
      <c r="E1" s="14" t="s">
        <v>14</v>
      </c>
      <c r="F1" s="17" t="s">
        <v>16</v>
      </c>
      <c r="G1" s="16" t="s">
        <v>17</v>
      </c>
      <c r="I1" s="14" t="s">
        <v>15</v>
      </c>
      <c r="J1" s="18">
        <v>0.81240525808631836</v>
      </c>
    </row>
    <row r="2" spans="1:10" x14ac:dyDescent="0.35">
      <c r="A2" s="3">
        <v>19794</v>
      </c>
      <c r="B2" s="19">
        <v>19.539999959999999</v>
      </c>
      <c r="C2" s="19">
        <v>0</v>
      </c>
      <c r="D2" s="19">
        <v>0</v>
      </c>
      <c r="E2" s="19">
        <v>0</v>
      </c>
      <c r="F2" s="19">
        <f>(B2-E2)^2</f>
        <v>381.81159843679995</v>
      </c>
      <c r="G2" s="33">
        <f>SUM(F5:F105)</f>
        <v>6768404.6121634673</v>
      </c>
    </row>
    <row r="3" spans="1:10" x14ac:dyDescent="0.35">
      <c r="A3" s="3">
        <v>19801</v>
      </c>
      <c r="B3" s="19">
        <v>23.54999995</v>
      </c>
      <c r="C3" s="19">
        <f>AVERAGE(B2,B3)</f>
        <v>21.544999955000002</v>
      </c>
      <c r="D3" s="19">
        <v>0</v>
      </c>
      <c r="E3" s="19">
        <v>0</v>
      </c>
      <c r="F3" s="19">
        <f t="shared" ref="F3:F66" si="0">(B3-E3)^2</f>
        <v>554.60249764499997</v>
      </c>
      <c r="G3" s="8"/>
    </row>
    <row r="4" spans="1:10" x14ac:dyDescent="0.35">
      <c r="A4" s="3">
        <v>19802</v>
      </c>
      <c r="B4" s="19">
        <v>32.568999890000001</v>
      </c>
      <c r="C4" s="19">
        <f t="shared" ref="C4:C67" si="1">AVERAGE(B3,B4)</f>
        <v>28.05949992</v>
      </c>
      <c r="D4" s="19">
        <f>C3</f>
        <v>21.544999955000002</v>
      </c>
      <c r="E4" s="19">
        <f>D4</f>
        <v>21.544999955000002</v>
      </c>
      <c r="F4" s="19">
        <f t="shared" si="0"/>
        <v>121.52857456687998</v>
      </c>
      <c r="G4" s="8"/>
    </row>
    <row r="5" spans="1:10" x14ac:dyDescent="0.35">
      <c r="A5" s="3">
        <v>19803</v>
      </c>
      <c r="B5" s="19">
        <v>41.466999889999997</v>
      </c>
      <c r="C5" s="19">
        <f t="shared" si="1"/>
        <v>37.017999889999999</v>
      </c>
      <c r="D5" s="19">
        <f t="shared" ref="D5:D68" si="2">C4</f>
        <v>28.05949992</v>
      </c>
      <c r="E5" s="19">
        <f>($J$1*B4)+((1-$J$1)*E4)</f>
        <v>30.500955467337235</v>
      </c>
      <c r="F5" s="19">
        <f t="shared" si="0"/>
        <v>120.25413027981307</v>
      </c>
      <c r="G5" s="8"/>
    </row>
    <row r="6" spans="1:10" x14ac:dyDescent="0.35">
      <c r="A6" s="3">
        <v>19804</v>
      </c>
      <c r="B6" s="19">
        <v>67.620999810000001</v>
      </c>
      <c r="C6" s="19">
        <f t="shared" si="1"/>
        <v>54.543999849999999</v>
      </c>
      <c r="D6" s="19">
        <f t="shared" si="2"/>
        <v>37.017999889999999</v>
      </c>
      <c r="E6" s="19">
        <f t="shared" ref="E6:E69" si="3">($J$1*B5)+((1-$J$1)*E5)</f>
        <v>39.409827616716612</v>
      </c>
      <c r="F6" s="19">
        <f t="shared" si="0"/>
        <v>795.87023651908589</v>
      </c>
      <c r="G6" s="8"/>
    </row>
    <row r="7" spans="1:10" x14ac:dyDescent="0.35">
      <c r="A7" s="3">
        <v>19811</v>
      </c>
      <c r="B7" s="19">
        <v>78.764999869999997</v>
      </c>
      <c r="C7" s="19">
        <f t="shared" si="1"/>
        <v>73.192999839999999</v>
      </c>
      <c r="D7" s="19">
        <f t="shared" si="2"/>
        <v>54.543999849999999</v>
      </c>
      <c r="E7" s="19">
        <f t="shared" si="3"/>
        <v>62.328732243318569</v>
      </c>
      <c r="F7" s="19">
        <f t="shared" si="0"/>
        <v>270.15089349589596</v>
      </c>
      <c r="G7" s="8"/>
    </row>
    <row r="8" spans="1:10" x14ac:dyDescent="0.35">
      <c r="A8" s="3">
        <v>19812</v>
      </c>
      <c r="B8" s="19">
        <v>90.718999859999997</v>
      </c>
      <c r="C8" s="19">
        <f t="shared" si="1"/>
        <v>84.741999864999997</v>
      </c>
      <c r="D8" s="19">
        <f t="shared" si="2"/>
        <v>73.192999839999999</v>
      </c>
      <c r="E8" s="19">
        <f t="shared" si="3"/>
        <v>75.681642486548498</v>
      </c>
      <c r="F8" s="19">
        <f t="shared" si="0"/>
        <v>226.12211677689618</v>
      </c>
      <c r="G8" s="8"/>
    </row>
    <row r="9" spans="1:10" x14ac:dyDescent="0.35">
      <c r="A9" s="3">
        <v>19813</v>
      </c>
      <c r="B9" s="19">
        <v>97.677999970000002</v>
      </c>
      <c r="C9" s="19">
        <f t="shared" si="1"/>
        <v>94.198499914999999</v>
      </c>
      <c r="D9" s="19">
        <f t="shared" si="2"/>
        <v>84.741999864999997</v>
      </c>
      <c r="E9" s="19">
        <f t="shared" si="3"/>
        <v>87.898070684463562</v>
      </c>
      <c r="F9" s="19">
        <f t="shared" si="0"/>
        <v>95.647016830093307</v>
      </c>
      <c r="G9" s="8"/>
    </row>
    <row r="10" spans="1:10" x14ac:dyDescent="0.35">
      <c r="A10" s="3">
        <v>19814</v>
      </c>
      <c r="B10" s="19">
        <v>133.553</v>
      </c>
      <c r="C10" s="19">
        <f t="shared" si="1"/>
        <v>115.615499985</v>
      </c>
      <c r="D10" s="19">
        <f t="shared" si="2"/>
        <v>94.198499914999999</v>
      </c>
      <c r="E10" s="19">
        <f t="shared" si="3"/>
        <v>95.843336659745731</v>
      </c>
      <c r="F10" s="19">
        <f t="shared" si="0"/>
        <v>1422.0187092353165</v>
      </c>
      <c r="G10" s="8"/>
    </row>
    <row r="11" spans="1:10" x14ac:dyDescent="0.35">
      <c r="A11" s="3">
        <v>19821</v>
      </c>
      <c r="B11" s="19">
        <v>131.0189996</v>
      </c>
      <c r="C11" s="19">
        <f t="shared" si="1"/>
        <v>132.28599980000001</v>
      </c>
      <c r="D11" s="19">
        <f t="shared" si="2"/>
        <v>115.615499985</v>
      </c>
      <c r="E11" s="19">
        <f t="shared" si="3"/>
        <v>126.47886543803317</v>
      </c>
      <c r="F11" s="19">
        <f t="shared" si="0"/>
        <v>20.612818208658275</v>
      </c>
      <c r="G11" s="8"/>
    </row>
    <row r="12" spans="1:10" x14ac:dyDescent="0.35">
      <c r="A12" s="3">
        <v>19822</v>
      </c>
      <c r="B12" s="19">
        <v>142.6809998</v>
      </c>
      <c r="C12" s="19">
        <f t="shared" si="1"/>
        <v>136.84999970000001</v>
      </c>
      <c r="D12" s="19">
        <f t="shared" si="2"/>
        <v>132.28599980000001</v>
      </c>
      <c r="E12" s="19">
        <f t="shared" si="3"/>
        <v>130.16729430363233</v>
      </c>
      <c r="F12" s="19">
        <f t="shared" si="0"/>
        <v>156.59282524982225</v>
      </c>
      <c r="G12" s="8"/>
    </row>
    <row r="13" spans="1:10" x14ac:dyDescent="0.35">
      <c r="A13" s="3">
        <v>19823</v>
      </c>
      <c r="B13" s="19">
        <v>175.80799959999999</v>
      </c>
      <c r="C13" s="19">
        <f t="shared" si="1"/>
        <v>159.24449970000001</v>
      </c>
      <c r="D13" s="19">
        <f t="shared" si="2"/>
        <v>136.84999970000001</v>
      </c>
      <c r="E13" s="19">
        <f t="shared" si="3"/>
        <v>140.33349444702509</v>
      </c>
      <c r="F13" s="19">
        <f t="shared" si="0"/>
        <v>1258.4405158484426</v>
      </c>
      <c r="G13" s="8"/>
    </row>
    <row r="14" spans="1:10" x14ac:dyDescent="0.35">
      <c r="A14" s="3">
        <v>19824</v>
      </c>
      <c r="B14" s="19">
        <v>214.2929997</v>
      </c>
      <c r="C14" s="19">
        <f t="shared" si="1"/>
        <v>195.05049965000001</v>
      </c>
      <c r="D14" s="19">
        <f t="shared" si="2"/>
        <v>159.24449970000001</v>
      </c>
      <c r="E14" s="19">
        <f t="shared" si="3"/>
        <v>169.1531689613121</v>
      </c>
      <c r="F14" s="19">
        <f t="shared" si="0"/>
        <v>2037.6043191173922</v>
      </c>
      <c r="G14" s="8"/>
    </row>
    <row r="15" spans="1:10" x14ac:dyDescent="0.35">
      <c r="A15" s="3">
        <v>19831</v>
      </c>
      <c r="B15" s="19">
        <v>227.98199990000001</v>
      </c>
      <c r="C15" s="19">
        <f t="shared" si="1"/>
        <v>221.1374998</v>
      </c>
      <c r="D15" s="19">
        <f t="shared" si="2"/>
        <v>195.05049965000001</v>
      </c>
      <c r="E15" s="19">
        <f t="shared" si="3"/>
        <v>205.82500480254856</v>
      </c>
      <c r="F15" s="19">
        <f t="shared" si="0"/>
        <v>490.93243174848726</v>
      </c>
      <c r="G15" s="8"/>
    </row>
    <row r="16" spans="1:10" x14ac:dyDescent="0.35">
      <c r="A16" s="3">
        <v>19832</v>
      </c>
      <c r="B16" s="19">
        <v>267.28399940000003</v>
      </c>
      <c r="C16" s="19">
        <f t="shared" si="1"/>
        <v>247.63299965000002</v>
      </c>
      <c r="D16" s="19">
        <f t="shared" si="2"/>
        <v>221.1374998</v>
      </c>
      <c r="E16" s="19">
        <f t="shared" si="3"/>
        <v>223.82546412311089</v>
      </c>
      <c r="F16" s="19">
        <f t="shared" si="0"/>
        <v>1888.6442884126175</v>
      </c>
      <c r="G16" s="8"/>
    </row>
    <row r="17" spans="1:7" x14ac:dyDescent="0.35">
      <c r="A17" s="3">
        <v>19833</v>
      </c>
      <c r="B17" s="19">
        <v>273.2099991</v>
      </c>
      <c r="C17" s="19">
        <f t="shared" si="1"/>
        <v>270.24699925000004</v>
      </c>
      <c r="D17" s="19">
        <f t="shared" si="2"/>
        <v>247.63299965000002</v>
      </c>
      <c r="E17" s="19">
        <f t="shared" si="3"/>
        <v>259.13140669078535</v>
      </c>
      <c r="F17" s="19">
        <f t="shared" si="0"/>
        <v>198.20676422479636</v>
      </c>
      <c r="G17" s="8"/>
    </row>
    <row r="18" spans="1:7" x14ac:dyDescent="0.35">
      <c r="A18" s="3">
        <v>19834</v>
      </c>
      <c r="B18" s="19">
        <v>316.2279997</v>
      </c>
      <c r="C18" s="19">
        <f t="shared" si="1"/>
        <v>294.71899940000003</v>
      </c>
      <c r="D18" s="19">
        <f t="shared" si="2"/>
        <v>270.24699925000004</v>
      </c>
      <c r="E18" s="19">
        <f t="shared" si="3"/>
        <v>270.56892919048545</v>
      </c>
      <c r="F18" s="19">
        <f t="shared" si="0"/>
        <v>2084.7507197928212</v>
      </c>
      <c r="G18" s="8"/>
    </row>
    <row r="19" spans="1:7" x14ac:dyDescent="0.35">
      <c r="A19" s="3">
        <v>19841</v>
      </c>
      <c r="B19" s="19">
        <v>300.10199929999999</v>
      </c>
      <c r="C19" s="19">
        <f t="shared" si="1"/>
        <v>308.16499950000002</v>
      </c>
      <c r="D19" s="19">
        <f t="shared" si="2"/>
        <v>294.71899940000003</v>
      </c>
      <c r="E19" s="19">
        <f t="shared" si="3"/>
        <v>307.66259815174897</v>
      </c>
      <c r="F19" s="19">
        <f t="shared" si="0"/>
        <v>57.16265499706796</v>
      </c>
      <c r="G19" s="8"/>
    </row>
    <row r="20" spans="1:7" x14ac:dyDescent="0.35">
      <c r="A20" s="3">
        <v>19842</v>
      </c>
      <c r="B20" s="19">
        <v>422.14299970000002</v>
      </c>
      <c r="C20" s="19">
        <f t="shared" si="1"/>
        <v>361.1224995</v>
      </c>
      <c r="D20" s="19">
        <f t="shared" si="2"/>
        <v>308.16499950000002</v>
      </c>
      <c r="E20" s="19">
        <f t="shared" si="3"/>
        <v>301.5203278903067</v>
      </c>
      <c r="F20" s="19">
        <f t="shared" si="0"/>
        <v>14549.828954508983</v>
      </c>
      <c r="G20" s="8"/>
    </row>
    <row r="21" spans="1:7" x14ac:dyDescent="0.35">
      <c r="A21" s="3">
        <v>19843</v>
      </c>
      <c r="B21" s="19">
        <v>477.39899919999999</v>
      </c>
      <c r="C21" s="19">
        <f t="shared" si="1"/>
        <v>449.77099944999998</v>
      </c>
      <c r="D21" s="19">
        <f t="shared" si="2"/>
        <v>361.1224995</v>
      </c>
      <c r="E21" s="19">
        <f t="shared" si="3"/>
        <v>399.5148207129219</v>
      </c>
      <c r="F21" s="19">
        <f t="shared" si="0"/>
        <v>6065.9452586070374</v>
      </c>
      <c r="G21" s="8"/>
    </row>
    <row r="22" spans="1:7" x14ac:dyDescent="0.35">
      <c r="A22" s="3">
        <v>19844</v>
      </c>
      <c r="B22" s="19">
        <v>698.29599949999999</v>
      </c>
      <c r="C22" s="19">
        <f t="shared" si="1"/>
        <v>587.84749935000002</v>
      </c>
      <c r="D22" s="19">
        <f t="shared" si="2"/>
        <v>449.77099944999998</v>
      </c>
      <c r="E22" s="19">
        <f t="shared" si="3"/>
        <v>462.78833683755744</v>
      </c>
      <c r="F22" s="19">
        <f t="shared" si="0"/>
        <v>55463.859172726843</v>
      </c>
      <c r="G22" s="8"/>
    </row>
    <row r="23" spans="1:7" x14ac:dyDescent="0.35">
      <c r="A23" s="3">
        <v>19851</v>
      </c>
      <c r="B23" s="19">
        <v>435.34399989999997</v>
      </c>
      <c r="C23" s="19">
        <f t="shared" si="1"/>
        <v>566.81999969999993</v>
      </c>
      <c r="D23" s="19">
        <f t="shared" si="2"/>
        <v>587.84749935000002</v>
      </c>
      <c r="E23" s="19">
        <f t="shared" si="3"/>
        <v>654.11600030414479</v>
      </c>
      <c r="F23" s="19">
        <f t="shared" si="0"/>
        <v>47861.188160831138</v>
      </c>
      <c r="G23" s="8"/>
    </row>
    <row r="24" spans="1:7" x14ac:dyDescent="0.35">
      <c r="A24" s="3">
        <v>19852</v>
      </c>
      <c r="B24" s="19">
        <v>374.92899990000001</v>
      </c>
      <c r="C24" s="19">
        <f t="shared" si="1"/>
        <v>405.13649989999999</v>
      </c>
      <c r="D24" s="19">
        <f t="shared" si="2"/>
        <v>566.81999969999993</v>
      </c>
      <c r="E24" s="19">
        <f t="shared" si="3"/>
        <v>476.38447685375536</v>
      </c>
      <c r="F24" s="19">
        <f t="shared" si="0"/>
        <v>10293.213803913983</v>
      </c>
      <c r="G24" s="8"/>
    </row>
    <row r="25" spans="1:7" x14ac:dyDescent="0.35">
      <c r="A25" s="3">
        <v>19853</v>
      </c>
      <c r="B25" s="19">
        <v>409.70899960000003</v>
      </c>
      <c r="C25" s="19">
        <f t="shared" si="1"/>
        <v>392.31899974999999</v>
      </c>
      <c r="D25" s="19">
        <f t="shared" si="2"/>
        <v>405.13649989999999</v>
      </c>
      <c r="E25" s="19">
        <f t="shared" si="3"/>
        <v>393.96151391486922</v>
      </c>
      <c r="F25" s="19">
        <f t="shared" si="0"/>
        <v>247.98330540339984</v>
      </c>
      <c r="G25" s="8"/>
    </row>
    <row r="26" spans="1:7" x14ac:dyDescent="0.35">
      <c r="A26" s="3">
        <v>19854</v>
      </c>
      <c r="B26" s="19">
        <v>533.88999939999997</v>
      </c>
      <c r="C26" s="19">
        <f t="shared" si="1"/>
        <v>471.79949950000002</v>
      </c>
      <c r="D26" s="19">
        <f t="shared" si="2"/>
        <v>392.31899974999999</v>
      </c>
      <c r="E26" s="19">
        <f t="shared" si="3"/>
        <v>406.75485408710853</v>
      </c>
      <c r="F26" s="19">
        <f t="shared" si="0"/>
        <v>16163.345173730022</v>
      </c>
      <c r="G26" s="8"/>
    </row>
    <row r="27" spans="1:7" x14ac:dyDescent="0.35">
      <c r="A27" s="3">
        <v>19861</v>
      </c>
      <c r="B27" s="19">
        <v>408.9429998</v>
      </c>
      <c r="C27" s="19">
        <f t="shared" si="1"/>
        <v>471.41649959999995</v>
      </c>
      <c r="D27" s="19">
        <f t="shared" si="2"/>
        <v>471.79949950000002</v>
      </c>
      <c r="E27" s="19">
        <f t="shared" si="3"/>
        <v>510.04011462686969</v>
      </c>
      <c r="F27" s="19">
        <f t="shared" si="0"/>
        <v>10220.626626317277</v>
      </c>
      <c r="G27" s="8"/>
    </row>
    <row r="28" spans="1:7" x14ac:dyDescent="0.35">
      <c r="A28" s="3">
        <v>19862</v>
      </c>
      <c r="B28" s="19">
        <v>448.27899930000001</v>
      </c>
      <c r="C28" s="19">
        <f t="shared" si="1"/>
        <v>428.61099954999997</v>
      </c>
      <c r="D28" s="19">
        <f t="shared" si="2"/>
        <v>471.41649959999995</v>
      </c>
      <c r="E28" s="19">
        <f t="shared" si="3"/>
        <v>427.9082869641644</v>
      </c>
      <c r="F28" s="19">
        <f t="shared" si="0"/>
        <v>414.96592106936492</v>
      </c>
      <c r="G28" s="8"/>
    </row>
    <row r="29" spans="1:7" x14ac:dyDescent="0.35">
      <c r="A29" s="3">
        <v>19863</v>
      </c>
      <c r="B29" s="19">
        <v>510.78599930000001</v>
      </c>
      <c r="C29" s="19">
        <f t="shared" si="1"/>
        <v>479.53249930000004</v>
      </c>
      <c r="D29" s="19">
        <f t="shared" si="2"/>
        <v>428.61099954999997</v>
      </c>
      <c r="E29" s="19">
        <f t="shared" si="3"/>
        <v>444.45756077676106</v>
      </c>
      <c r="F29" s="19">
        <f t="shared" si="0"/>
        <v>4399.4617569310894</v>
      </c>
      <c r="G29" s="8"/>
    </row>
    <row r="30" spans="1:7" x14ac:dyDescent="0.35">
      <c r="A30" s="3">
        <v>19864</v>
      </c>
      <c r="B30" s="19">
        <v>662.25299840000002</v>
      </c>
      <c r="C30" s="19">
        <f t="shared" si="1"/>
        <v>586.51949884999999</v>
      </c>
      <c r="D30" s="19">
        <f t="shared" si="2"/>
        <v>479.53249930000004</v>
      </c>
      <c r="E30" s="19">
        <f t="shared" si="3"/>
        <v>498.34313299369546</v>
      </c>
      <c r="F30" s="19">
        <f t="shared" si="0"/>
        <v>26866.443977512878</v>
      </c>
      <c r="G30" s="8"/>
    </row>
    <row r="31" spans="1:7" x14ac:dyDescent="0.35">
      <c r="A31" s="3">
        <v>19871</v>
      </c>
      <c r="B31" s="19">
        <v>575.32699969999999</v>
      </c>
      <c r="C31" s="19">
        <f t="shared" si="1"/>
        <v>618.78999905000001</v>
      </c>
      <c r="D31" s="19">
        <f t="shared" si="2"/>
        <v>586.51949884999999</v>
      </c>
      <c r="E31" s="19">
        <f t="shared" si="3"/>
        <v>631.5043695019981</v>
      </c>
      <c r="F31" s="19">
        <f t="shared" si="0"/>
        <v>3155.8968778704493</v>
      </c>
      <c r="G31" s="8"/>
    </row>
    <row r="32" spans="1:7" x14ac:dyDescent="0.35">
      <c r="A32" s="3">
        <v>19872</v>
      </c>
      <c r="B32" s="19">
        <v>637.06399920000001</v>
      </c>
      <c r="C32" s="19">
        <f t="shared" si="1"/>
        <v>606.19549944999994</v>
      </c>
      <c r="D32" s="19">
        <f t="shared" si="2"/>
        <v>618.78999905000001</v>
      </c>
      <c r="E32" s="19">
        <f t="shared" si="3"/>
        <v>585.86557888939524</v>
      </c>
      <c r="F32" s="19">
        <f t="shared" si="0"/>
        <v>2621.2782423013473</v>
      </c>
      <c r="G32" s="8"/>
    </row>
    <row r="33" spans="1:7" x14ac:dyDescent="0.35">
      <c r="A33" s="3">
        <v>19873</v>
      </c>
      <c r="B33" s="19">
        <v>786.42399980000005</v>
      </c>
      <c r="C33" s="19">
        <f t="shared" si="1"/>
        <v>711.74399949999997</v>
      </c>
      <c r="D33" s="19">
        <f t="shared" si="2"/>
        <v>606.19549944999994</v>
      </c>
      <c r="E33" s="19">
        <f t="shared" si="3"/>
        <v>627.459444755444</v>
      </c>
      <c r="F33" s="19">
        <f t="shared" si="0"/>
        <v>25269.729760513692</v>
      </c>
      <c r="G33" s="8"/>
    </row>
    <row r="34" spans="1:7" x14ac:dyDescent="0.35">
      <c r="A34" s="3">
        <v>19874</v>
      </c>
      <c r="B34" s="19">
        <v>1042.441998</v>
      </c>
      <c r="C34" s="19">
        <f t="shared" si="1"/>
        <v>914.43299890000003</v>
      </c>
      <c r="D34" s="19">
        <f t="shared" si="2"/>
        <v>711.74399949999997</v>
      </c>
      <c r="E34" s="19">
        <f t="shared" si="3"/>
        <v>756.60308512299332</v>
      </c>
      <c r="F34" s="19">
        <f t="shared" si="0"/>
        <v>81703.884114709028</v>
      </c>
      <c r="G34" s="8"/>
    </row>
    <row r="35" spans="1:7" x14ac:dyDescent="0.35">
      <c r="A35" s="3">
        <v>19881</v>
      </c>
      <c r="B35" s="19">
        <v>867.16099929999996</v>
      </c>
      <c r="C35" s="19">
        <f t="shared" si="1"/>
        <v>954.80149864999998</v>
      </c>
      <c r="D35" s="19">
        <f t="shared" si="2"/>
        <v>914.43299890000003</v>
      </c>
      <c r="E35" s="19">
        <f t="shared" si="3"/>
        <v>988.82012090995067</v>
      </c>
      <c r="F35" s="19">
        <f t="shared" si="0"/>
        <v>14800.941870904777</v>
      </c>
      <c r="G35" s="8"/>
    </row>
    <row r="36" spans="1:7" x14ac:dyDescent="0.35">
      <c r="A36" s="3">
        <v>19882</v>
      </c>
      <c r="B36" s="19">
        <v>993.05099870000004</v>
      </c>
      <c r="C36" s="19">
        <f t="shared" si="1"/>
        <v>930.105999</v>
      </c>
      <c r="D36" s="19">
        <f t="shared" si="2"/>
        <v>954.80149864999998</v>
      </c>
      <c r="E36" s="19">
        <f t="shared" si="3"/>
        <v>889.98361081986388</v>
      </c>
      <c r="F36" s="19">
        <f t="shared" si="0"/>
        <v>10622.886444434436</v>
      </c>
      <c r="G36" s="8"/>
    </row>
    <row r="37" spans="1:7" x14ac:dyDescent="0.35">
      <c r="A37" s="3">
        <v>19883</v>
      </c>
      <c r="B37" s="19">
        <v>1168.7189980000001</v>
      </c>
      <c r="C37" s="19">
        <f t="shared" si="1"/>
        <v>1080.8849983499999</v>
      </c>
      <c r="D37" s="19">
        <f t="shared" si="2"/>
        <v>930.105999</v>
      </c>
      <c r="E37" s="19">
        <f t="shared" si="3"/>
        <v>973.71609867090854</v>
      </c>
      <c r="F37" s="19">
        <f t="shared" si="0"/>
        <v>38026.130746751805</v>
      </c>
      <c r="G37" s="8"/>
    </row>
    <row r="38" spans="1:7" x14ac:dyDescent="0.35">
      <c r="A38" s="3">
        <v>19884</v>
      </c>
      <c r="B38" s="19">
        <v>1405.1369970000001</v>
      </c>
      <c r="C38" s="19">
        <f t="shared" si="1"/>
        <v>1286.9279974999999</v>
      </c>
      <c r="D38" s="19">
        <f t="shared" si="2"/>
        <v>1080.8849983499999</v>
      </c>
      <c r="E38" s="19">
        <f t="shared" si="3"/>
        <v>1132.1374794279395</v>
      </c>
      <c r="F38" s="19">
        <f t="shared" si="0"/>
        <v>74528.736594577786</v>
      </c>
      <c r="G38" s="8"/>
    </row>
    <row r="39" spans="1:7" x14ac:dyDescent="0.35">
      <c r="A39" s="3">
        <v>19891</v>
      </c>
      <c r="B39" s="19">
        <v>1246.9169999999999</v>
      </c>
      <c r="C39" s="19">
        <f t="shared" si="1"/>
        <v>1326.0269985</v>
      </c>
      <c r="D39" s="19">
        <f t="shared" si="2"/>
        <v>1286.9279974999999</v>
      </c>
      <c r="E39" s="19">
        <f t="shared" si="3"/>
        <v>1353.9237229585099</v>
      </c>
      <c r="F39" s="19">
        <f t="shared" si="0"/>
        <v>11450.438758319302</v>
      </c>
      <c r="G39" s="8"/>
    </row>
    <row r="40" spans="1:7" x14ac:dyDescent="0.35">
      <c r="A40" s="3">
        <v>19892</v>
      </c>
      <c r="B40" s="19">
        <v>1248.211998</v>
      </c>
      <c r="C40" s="19">
        <f t="shared" si="1"/>
        <v>1247.5644990000001</v>
      </c>
      <c r="D40" s="19">
        <f t="shared" si="2"/>
        <v>1326.0269985</v>
      </c>
      <c r="E40" s="19">
        <f t="shared" si="3"/>
        <v>1266.9908985764305</v>
      </c>
      <c r="F40" s="19">
        <f t="shared" si="0"/>
        <v>352.6471068594613</v>
      </c>
      <c r="G40" s="8"/>
    </row>
    <row r="41" spans="1:7" x14ac:dyDescent="0.35">
      <c r="A41" s="3">
        <v>19893</v>
      </c>
      <c r="B41" s="19">
        <v>1383.7469980000001</v>
      </c>
      <c r="C41" s="19">
        <f t="shared" si="1"/>
        <v>1315.9794980000001</v>
      </c>
      <c r="D41" s="19">
        <f t="shared" si="2"/>
        <v>1247.5644990000001</v>
      </c>
      <c r="E41" s="19">
        <f t="shared" si="3"/>
        <v>1251.7348210070581</v>
      </c>
      <c r="F41" s="19">
        <f t="shared" si="0"/>
        <v>17427.214874415826</v>
      </c>
      <c r="G41" s="8"/>
    </row>
    <row r="42" spans="1:7" x14ac:dyDescent="0.35">
      <c r="A42" s="3">
        <v>19894</v>
      </c>
      <c r="B42" s="19">
        <v>1493.3829989999999</v>
      </c>
      <c r="C42" s="19">
        <f t="shared" si="1"/>
        <v>1438.5649985</v>
      </c>
      <c r="D42" s="19">
        <f t="shared" si="2"/>
        <v>1315.9794980000001</v>
      </c>
      <c r="E42" s="19">
        <f t="shared" si="3"/>
        <v>1358.982207727546</v>
      </c>
      <c r="F42" s="19">
        <f t="shared" si="0"/>
        <v>18063.572694661732</v>
      </c>
      <c r="G42" s="8"/>
    </row>
    <row r="43" spans="1:7" x14ac:dyDescent="0.35">
      <c r="A43" s="3">
        <v>19901</v>
      </c>
      <c r="B43" s="19">
        <v>1346.202</v>
      </c>
      <c r="C43" s="19">
        <f t="shared" si="1"/>
        <v>1419.7924994999998</v>
      </c>
      <c r="D43" s="19">
        <f t="shared" si="2"/>
        <v>1438.5649985</v>
      </c>
      <c r="E43" s="19">
        <f t="shared" si="3"/>
        <v>1468.1701172482494</v>
      </c>
      <c r="F43" s="19">
        <f t="shared" si="0"/>
        <v>14876.221625082719</v>
      </c>
      <c r="G43" s="8"/>
    </row>
    <row r="44" spans="1:7" x14ac:dyDescent="0.35">
      <c r="A44" s="3">
        <v>19902</v>
      </c>
      <c r="B44" s="19">
        <v>1364.759998</v>
      </c>
      <c r="C44" s="19">
        <f t="shared" si="1"/>
        <v>1355.4809989999999</v>
      </c>
      <c r="D44" s="19">
        <f t="shared" si="2"/>
        <v>1419.7924994999998</v>
      </c>
      <c r="E44" s="19">
        <f t="shared" si="3"/>
        <v>1369.0825774768832</v>
      </c>
      <c r="F44" s="19">
        <f t="shared" si="0"/>
        <v>18.684693333972014</v>
      </c>
      <c r="G44" s="8"/>
    </row>
    <row r="45" spans="1:7" x14ac:dyDescent="0.35">
      <c r="A45" s="3">
        <v>19903</v>
      </c>
      <c r="B45" s="19">
        <v>1354.0899959999999</v>
      </c>
      <c r="C45" s="19">
        <f t="shared" si="1"/>
        <v>1359.4249970000001</v>
      </c>
      <c r="D45" s="19">
        <f t="shared" si="2"/>
        <v>1355.4809989999999</v>
      </c>
      <c r="E45" s="19">
        <f t="shared" si="3"/>
        <v>1365.5708911813672</v>
      </c>
      <c r="F45" s="19">
        <f t="shared" si="0"/>
        <v>131.81095416554194</v>
      </c>
      <c r="G45" s="8"/>
    </row>
    <row r="46" spans="1:7" x14ac:dyDescent="0.35">
      <c r="A46" s="3">
        <v>19904</v>
      </c>
      <c r="B46" s="19">
        <v>1675.505997</v>
      </c>
      <c r="C46" s="19">
        <f t="shared" si="1"/>
        <v>1514.7979965</v>
      </c>
      <c r="D46" s="19">
        <f t="shared" si="2"/>
        <v>1359.4249970000001</v>
      </c>
      <c r="E46" s="19">
        <f t="shared" si="3"/>
        <v>1356.2437515684865</v>
      </c>
      <c r="F46" s="19">
        <f t="shared" si="0"/>
        <v>101928.38135797197</v>
      </c>
      <c r="G46" s="8"/>
    </row>
    <row r="47" spans="1:7" x14ac:dyDescent="0.35">
      <c r="A47" s="3">
        <v>19911</v>
      </c>
      <c r="B47" s="19">
        <v>1597.6779979999999</v>
      </c>
      <c r="C47" s="19">
        <f t="shared" si="1"/>
        <v>1636.5919974999999</v>
      </c>
      <c r="D47" s="19">
        <f t="shared" si="2"/>
        <v>1514.7979965</v>
      </c>
      <c r="E47" s="19">
        <f t="shared" si="3"/>
        <v>1615.6140784654926</v>
      </c>
      <c r="F47" s="19">
        <f t="shared" si="0"/>
        <v>321.70298246463062</v>
      </c>
      <c r="G47" s="8"/>
    </row>
    <row r="48" spans="1:7" x14ac:dyDescent="0.35">
      <c r="A48" s="3">
        <v>19912</v>
      </c>
      <c r="B48" s="19">
        <v>1528.6039960000001</v>
      </c>
      <c r="C48" s="19">
        <f t="shared" si="1"/>
        <v>1563.140997</v>
      </c>
      <c r="D48" s="19">
        <f t="shared" si="2"/>
        <v>1636.5919974999999</v>
      </c>
      <c r="E48" s="19">
        <f t="shared" si="3"/>
        <v>1601.0427123858672</v>
      </c>
      <c r="F48" s="19">
        <f t="shared" si="0"/>
        <v>5247.3676316320925</v>
      </c>
      <c r="G48" s="8"/>
    </row>
    <row r="49" spans="1:7" x14ac:dyDescent="0.35">
      <c r="A49" s="3">
        <v>19913</v>
      </c>
      <c r="B49" s="19">
        <v>1507.060997</v>
      </c>
      <c r="C49" s="19">
        <f t="shared" si="1"/>
        <v>1517.8324965000002</v>
      </c>
      <c r="D49" s="19">
        <f t="shared" si="2"/>
        <v>1563.140997</v>
      </c>
      <c r="E49" s="19">
        <f t="shared" si="3"/>
        <v>1542.1931183049651</v>
      </c>
      <c r="F49" s="19">
        <f t="shared" si="0"/>
        <v>1234.2659473867784</v>
      </c>
      <c r="G49" s="8"/>
    </row>
    <row r="50" spans="1:7" x14ac:dyDescent="0.35">
      <c r="A50" s="3">
        <v>19914</v>
      </c>
      <c r="B50" s="19">
        <v>1862.6120000000001</v>
      </c>
      <c r="C50" s="19">
        <f t="shared" si="1"/>
        <v>1684.8364985000001</v>
      </c>
      <c r="D50" s="19">
        <f t="shared" si="2"/>
        <v>1517.8324965000002</v>
      </c>
      <c r="E50" s="19">
        <f t="shared" si="3"/>
        <v>1513.6515982290853</v>
      </c>
      <c r="F50" s="19">
        <f t="shared" si="0"/>
        <v>121773.36200411829</v>
      </c>
      <c r="G50" s="8"/>
    </row>
    <row r="51" spans="1:7" x14ac:dyDescent="0.35">
      <c r="A51" s="3">
        <v>19921</v>
      </c>
      <c r="B51" s="19">
        <v>1716.0249980000001</v>
      </c>
      <c r="C51" s="19">
        <f t="shared" si="1"/>
        <v>1789.318499</v>
      </c>
      <c r="D51" s="19">
        <f t="shared" si="2"/>
        <v>1684.8364985000001</v>
      </c>
      <c r="E51" s="19">
        <f t="shared" si="3"/>
        <v>1797.1488634916907</v>
      </c>
      <c r="F51" s="19">
        <f t="shared" si="0"/>
        <v>6581.0815523139081</v>
      </c>
      <c r="G51" s="8"/>
    </row>
    <row r="52" spans="1:7" x14ac:dyDescent="0.35">
      <c r="A52" s="3">
        <v>19922</v>
      </c>
      <c r="B52" s="19">
        <v>1740.1709980000001</v>
      </c>
      <c r="C52" s="19">
        <f t="shared" si="1"/>
        <v>1728.0979980000002</v>
      </c>
      <c r="D52" s="19">
        <f t="shared" si="2"/>
        <v>1789.318499</v>
      </c>
      <c r="E52" s="19">
        <f t="shared" si="3"/>
        <v>1731.243408609954</v>
      </c>
      <c r="F52" s="19">
        <f t="shared" si="0"/>
        <v>79.701852317262322</v>
      </c>
      <c r="G52" s="8"/>
    </row>
    <row r="53" spans="1:7" x14ac:dyDescent="0.35">
      <c r="A53" s="3">
        <v>19923</v>
      </c>
      <c r="B53" s="19">
        <v>1767.733997</v>
      </c>
      <c r="C53" s="19">
        <f t="shared" si="1"/>
        <v>1753.9524974999999</v>
      </c>
      <c r="D53" s="19">
        <f t="shared" si="2"/>
        <v>1728.0979980000002</v>
      </c>
      <c r="E53" s="19">
        <f t="shared" si="3"/>
        <v>1738.496229172463</v>
      </c>
      <c r="F53" s="19">
        <f t="shared" si="0"/>
        <v>854.84706753695923</v>
      </c>
      <c r="G53" s="8"/>
    </row>
    <row r="54" spans="1:7" x14ac:dyDescent="0.35">
      <c r="A54" s="3">
        <v>19924</v>
      </c>
      <c r="B54" s="19">
        <v>2000.2919999999999</v>
      </c>
      <c r="C54" s="19">
        <f t="shared" si="1"/>
        <v>1884.0129984999999</v>
      </c>
      <c r="D54" s="19">
        <f t="shared" si="2"/>
        <v>1753.9524974999999</v>
      </c>
      <c r="E54" s="19">
        <f t="shared" si="3"/>
        <v>1762.2491454902611</v>
      </c>
      <c r="F54" s="19">
        <f t="shared" si="0"/>
        <v>56664.400583144692</v>
      </c>
      <c r="G54" s="8"/>
    </row>
    <row r="55" spans="1:7" x14ac:dyDescent="0.35">
      <c r="A55" s="3">
        <v>19931</v>
      </c>
      <c r="B55" s="19">
        <v>1973.8939969999999</v>
      </c>
      <c r="C55" s="19">
        <f t="shared" si="1"/>
        <v>1987.0929984999998</v>
      </c>
      <c r="D55" s="19">
        <f t="shared" si="2"/>
        <v>1884.0129984999999</v>
      </c>
      <c r="E55" s="19">
        <f t="shared" si="3"/>
        <v>1955.6364121438494</v>
      </c>
      <c r="F55" s="19">
        <f t="shared" si="0"/>
        <v>333.33940477953666</v>
      </c>
      <c r="G55" s="8"/>
    </row>
    <row r="56" spans="1:7" x14ac:dyDescent="0.35">
      <c r="A56" s="3">
        <v>19932</v>
      </c>
      <c r="B56" s="19">
        <v>1861.9789960000001</v>
      </c>
      <c r="C56" s="19">
        <f t="shared" si="1"/>
        <v>1917.9364965</v>
      </c>
      <c r="D56" s="19">
        <f t="shared" si="2"/>
        <v>1987.0929984999998</v>
      </c>
      <c r="E56" s="19">
        <f t="shared" si="3"/>
        <v>1970.4689700809431</v>
      </c>
      <c r="F56" s="19">
        <f t="shared" si="0"/>
        <v>11770.074476083697</v>
      </c>
      <c r="G56" s="8"/>
    </row>
    <row r="57" spans="1:7" x14ac:dyDescent="0.35">
      <c r="A57" s="3">
        <v>19933</v>
      </c>
      <c r="B57" s="19">
        <v>2140.788994</v>
      </c>
      <c r="C57" s="19">
        <f t="shared" si="1"/>
        <v>2001.3839950000001</v>
      </c>
      <c r="D57" s="19">
        <f t="shared" si="2"/>
        <v>1917.9364965</v>
      </c>
      <c r="E57" s="19">
        <f t="shared" si="3"/>
        <v>1882.3311446879366</v>
      </c>
      <c r="F57" s="19">
        <f t="shared" si="0"/>
        <v>66800.459871017301</v>
      </c>
      <c r="G57" s="8"/>
    </row>
    <row r="58" spans="1:7" x14ac:dyDescent="0.35">
      <c r="A58" s="3">
        <v>19934</v>
      </c>
      <c r="B58" s="19">
        <v>2468.8539959999998</v>
      </c>
      <c r="C58" s="19">
        <f t="shared" si="1"/>
        <v>2304.8214950000001</v>
      </c>
      <c r="D58" s="19">
        <f t="shared" si="2"/>
        <v>2001.3839950000001</v>
      </c>
      <c r="E58" s="19">
        <f t="shared" si="3"/>
        <v>2092.3036604627382</v>
      </c>
      <c r="F58" s="19">
        <f t="shared" si="0"/>
        <v>141790.15519322432</v>
      </c>
      <c r="G58" s="8"/>
    </row>
    <row r="59" spans="1:7" x14ac:dyDescent="0.35">
      <c r="A59" s="3">
        <v>19941</v>
      </c>
      <c r="B59" s="19">
        <v>2076.6999970000002</v>
      </c>
      <c r="C59" s="19">
        <f t="shared" si="1"/>
        <v>2272.7769964999998</v>
      </c>
      <c r="D59" s="19">
        <f t="shared" si="2"/>
        <v>2304.8214950000001</v>
      </c>
      <c r="E59" s="19">
        <f t="shared" si="3"/>
        <v>2398.2151329873768</v>
      </c>
      <c r="F59" s="19">
        <f t="shared" si="0"/>
        <v>103371.98266898131</v>
      </c>
      <c r="G59" s="8"/>
    </row>
    <row r="60" spans="1:7" x14ac:dyDescent="0.35">
      <c r="A60" s="3">
        <v>19942</v>
      </c>
      <c r="B60" s="19">
        <v>2149.9079969999998</v>
      </c>
      <c r="C60" s="19">
        <f t="shared" si="1"/>
        <v>2113.303997</v>
      </c>
      <c r="D60" s="19">
        <f t="shared" si="2"/>
        <v>2272.7769964999998</v>
      </c>
      <c r="E60" s="19">
        <f t="shared" si="3"/>
        <v>2137.0145459568944</v>
      </c>
      <c r="F60" s="19">
        <f t="shared" si="0"/>
        <v>166.2410798009561</v>
      </c>
      <c r="G60" s="8"/>
    </row>
    <row r="61" spans="1:7" x14ac:dyDescent="0.35">
      <c r="A61" s="3">
        <v>19943</v>
      </c>
      <c r="B61" s="19">
        <v>2493.2859960000001</v>
      </c>
      <c r="C61" s="19">
        <f t="shared" si="1"/>
        <v>2321.5969964999999</v>
      </c>
      <c r="D61" s="19">
        <f t="shared" si="2"/>
        <v>2113.303997</v>
      </c>
      <c r="E61" s="19">
        <f t="shared" si="3"/>
        <v>2147.4892533791917</v>
      </c>
      <c r="F61" s="19">
        <f t="shared" si="0"/>
        <v>119575.38720716158</v>
      </c>
      <c r="G61" s="8"/>
    </row>
    <row r="62" spans="1:7" x14ac:dyDescent="0.35">
      <c r="A62" s="3">
        <v>19944</v>
      </c>
      <c r="B62" s="19">
        <v>2832</v>
      </c>
      <c r="C62" s="19">
        <f t="shared" si="1"/>
        <v>2662.6429980000003</v>
      </c>
      <c r="D62" s="19">
        <f t="shared" si="2"/>
        <v>2321.5969964999999</v>
      </c>
      <c r="E62" s="19">
        <f t="shared" si="3"/>
        <v>2428.4163453134579</v>
      </c>
      <c r="F62" s="19">
        <f t="shared" si="0"/>
        <v>162879.76633014606</v>
      </c>
      <c r="G62" s="8"/>
    </row>
    <row r="63" spans="1:7" x14ac:dyDescent="0.35">
      <c r="A63" s="3">
        <v>19951</v>
      </c>
      <c r="B63" s="19">
        <v>2652</v>
      </c>
      <c r="C63" s="19">
        <f t="shared" si="1"/>
        <v>2742</v>
      </c>
      <c r="D63" s="19">
        <f t="shared" si="2"/>
        <v>2662.6429980000003</v>
      </c>
      <c r="E63" s="19">
        <f t="shared" si="3"/>
        <v>2756.2898284584976</v>
      </c>
      <c r="F63" s="19">
        <f t="shared" si="0"/>
        <v>10876.368319902855</v>
      </c>
      <c r="G63" s="8"/>
    </row>
    <row r="64" spans="1:7" x14ac:dyDescent="0.35">
      <c r="A64" s="3">
        <v>19952</v>
      </c>
      <c r="B64" s="19">
        <v>2575</v>
      </c>
      <c r="C64" s="19">
        <f t="shared" si="1"/>
        <v>2613.5</v>
      </c>
      <c r="D64" s="19">
        <f t="shared" si="2"/>
        <v>2742</v>
      </c>
      <c r="E64" s="19">
        <f t="shared" si="3"/>
        <v>2671.5642234538936</v>
      </c>
      <c r="F64" s="19">
        <f t="shared" si="0"/>
        <v>9324.6492512535042</v>
      </c>
      <c r="G64" s="8"/>
    </row>
    <row r="65" spans="1:7" x14ac:dyDescent="0.35">
      <c r="A65" s="3">
        <v>19953</v>
      </c>
      <c r="B65" s="19">
        <v>3003</v>
      </c>
      <c r="C65" s="19">
        <f t="shared" si="1"/>
        <v>2789</v>
      </c>
      <c r="D65" s="19">
        <f t="shared" si="2"/>
        <v>2613.5</v>
      </c>
      <c r="E65" s="19">
        <f t="shared" si="3"/>
        <v>2593.1149405769283</v>
      </c>
      <c r="F65" s="19">
        <f t="shared" si="0"/>
        <v>168005.76193825499</v>
      </c>
      <c r="G65" s="8"/>
    </row>
    <row r="66" spans="1:7" x14ac:dyDescent="0.35">
      <c r="A66" s="3">
        <v>19954</v>
      </c>
      <c r="B66" s="19">
        <v>3148</v>
      </c>
      <c r="C66" s="19">
        <f t="shared" si="1"/>
        <v>3075.5</v>
      </c>
      <c r="D66" s="19">
        <f t="shared" si="2"/>
        <v>2789</v>
      </c>
      <c r="E66" s="19">
        <f t="shared" si="3"/>
        <v>2926.1077180632547</v>
      </c>
      <c r="F66" s="19">
        <f t="shared" si="0"/>
        <v>49236.184783096083</v>
      </c>
      <c r="G66" s="8"/>
    </row>
    <row r="67" spans="1:7" x14ac:dyDescent="0.35">
      <c r="A67" s="3">
        <v>19961</v>
      </c>
      <c r="B67" s="19">
        <v>2185</v>
      </c>
      <c r="C67" s="19">
        <f t="shared" si="1"/>
        <v>2666.5</v>
      </c>
      <c r="D67" s="19">
        <f t="shared" si="2"/>
        <v>3075.5</v>
      </c>
      <c r="E67" s="19">
        <f t="shared" si="3"/>
        <v>3106.374174637438</v>
      </c>
      <c r="F67" s="19">
        <f t="shared" ref="F67:F105" si="4">(B67-E67)^2</f>
        <v>848930.36968882021</v>
      </c>
      <c r="G67" s="8"/>
    </row>
    <row r="68" spans="1:7" x14ac:dyDescent="0.35">
      <c r="A68" s="3">
        <v>19962</v>
      </c>
      <c r="B68" s="19">
        <v>2179</v>
      </c>
      <c r="C68" s="19">
        <f t="shared" ref="C68:C105" si="5">AVERAGE(B67,B68)</f>
        <v>2182</v>
      </c>
      <c r="D68" s="19">
        <f t="shared" si="2"/>
        <v>2666.5</v>
      </c>
      <c r="E68" s="19">
        <f t="shared" si="3"/>
        <v>2357.8449504970417</v>
      </c>
      <c r="F68" s="19">
        <f t="shared" si="4"/>
        <v>31985.516318289308</v>
      </c>
      <c r="G68" s="8"/>
    </row>
    <row r="69" spans="1:7" x14ac:dyDescent="0.35">
      <c r="A69" s="3">
        <v>19963</v>
      </c>
      <c r="B69" s="19">
        <v>2321</v>
      </c>
      <c r="C69" s="19">
        <f t="shared" si="5"/>
        <v>2250</v>
      </c>
      <c r="D69" s="19">
        <f t="shared" ref="D69:D105" si="6">C68</f>
        <v>2182</v>
      </c>
      <c r="E69" s="19">
        <f t="shared" si="3"/>
        <v>2212.5503723310576</v>
      </c>
      <c r="F69" s="19">
        <f t="shared" si="4"/>
        <v>11761.32174153224</v>
      </c>
      <c r="G69" s="8"/>
    </row>
    <row r="70" spans="1:7" x14ac:dyDescent="0.35">
      <c r="A70" s="3">
        <v>19964</v>
      </c>
      <c r="B70" s="19">
        <v>2129</v>
      </c>
      <c r="C70" s="19">
        <f t="shared" si="5"/>
        <v>2225</v>
      </c>
      <c r="D70" s="19">
        <f t="shared" si="6"/>
        <v>2250</v>
      </c>
      <c r="E70" s="19">
        <f t="shared" ref="E70:E105" si="7">($J$1*B69)+((1-$J$1)*E69)</f>
        <v>2300.65542008681</v>
      </c>
      <c r="F70" s="19">
        <f t="shared" si="4"/>
        <v>29465.583245179198</v>
      </c>
      <c r="G70" s="8"/>
    </row>
    <row r="71" spans="1:7" x14ac:dyDescent="0.35">
      <c r="A71" s="3">
        <v>19971</v>
      </c>
      <c r="B71" s="19">
        <v>1601</v>
      </c>
      <c r="C71" s="19">
        <f t="shared" si="5"/>
        <v>1865</v>
      </c>
      <c r="D71" s="19">
        <f t="shared" si="6"/>
        <v>2225</v>
      </c>
      <c r="E71" s="19">
        <f t="shared" si="7"/>
        <v>2161.2016542292695</v>
      </c>
      <c r="F71" s="19">
        <f t="shared" si="4"/>
        <v>313825.89340121002</v>
      </c>
      <c r="G71" s="8"/>
    </row>
    <row r="72" spans="1:7" x14ac:dyDescent="0.35">
      <c r="A72" s="3">
        <v>19972</v>
      </c>
      <c r="B72" s="19">
        <v>1737</v>
      </c>
      <c r="C72" s="19">
        <f t="shared" si="5"/>
        <v>1669</v>
      </c>
      <c r="D72" s="19">
        <f t="shared" si="6"/>
        <v>1865</v>
      </c>
      <c r="E72" s="19">
        <f t="shared" si="7"/>
        <v>1706.0908847447574</v>
      </c>
      <c r="F72" s="19">
        <f t="shared" si="4"/>
        <v>955.37340586186883</v>
      </c>
      <c r="G72" s="8"/>
    </row>
    <row r="73" spans="1:7" x14ac:dyDescent="0.35">
      <c r="A73" s="3">
        <v>19973</v>
      </c>
      <c r="B73" s="19">
        <v>1614</v>
      </c>
      <c r="C73" s="19">
        <f t="shared" si="5"/>
        <v>1675.5</v>
      </c>
      <c r="D73" s="19">
        <f t="shared" si="6"/>
        <v>1669</v>
      </c>
      <c r="E73" s="19">
        <f t="shared" si="7"/>
        <v>1731.2016125009125</v>
      </c>
      <c r="F73" s="19">
        <f t="shared" si="4"/>
        <v>13736.21797281404</v>
      </c>
      <c r="G73" s="8"/>
    </row>
    <row r="74" spans="1:7" x14ac:dyDescent="0.35">
      <c r="A74" s="3">
        <v>19974</v>
      </c>
      <c r="B74" s="19">
        <v>1578</v>
      </c>
      <c r="C74" s="19">
        <f t="shared" si="5"/>
        <v>1596</v>
      </c>
      <c r="D74" s="19">
        <f t="shared" si="6"/>
        <v>1675.5</v>
      </c>
      <c r="E74" s="19">
        <f t="shared" si="7"/>
        <v>1635.986406248976</v>
      </c>
      <c r="F74" s="19">
        <f t="shared" si="4"/>
        <v>3362.423309671281</v>
      </c>
      <c r="G74" s="8"/>
    </row>
    <row r="75" spans="1:7" x14ac:dyDescent="0.35">
      <c r="A75" s="3">
        <v>19981</v>
      </c>
      <c r="B75" s="19">
        <v>1405</v>
      </c>
      <c r="C75" s="19">
        <f t="shared" si="5"/>
        <v>1491.5</v>
      </c>
      <c r="D75" s="19">
        <f t="shared" si="6"/>
        <v>1596</v>
      </c>
      <c r="E75" s="19">
        <f t="shared" si="7"/>
        <v>1588.8779449147787</v>
      </c>
      <c r="F75" s="19">
        <f t="shared" si="4"/>
        <v>33811.098626082392</v>
      </c>
      <c r="G75" s="8"/>
    </row>
    <row r="76" spans="1:7" x14ac:dyDescent="0.35">
      <c r="A76" s="3">
        <v>19982</v>
      </c>
      <c r="B76" s="19">
        <v>1402</v>
      </c>
      <c r="C76" s="19">
        <f t="shared" si="5"/>
        <v>1403.5</v>
      </c>
      <c r="D76" s="19">
        <f t="shared" si="6"/>
        <v>1491.5</v>
      </c>
      <c r="E76" s="19">
        <f t="shared" si="7"/>
        <v>1439.4945356199059</v>
      </c>
      <c r="F76" s="19">
        <f t="shared" si="4"/>
        <v>1405.8402013523958</v>
      </c>
      <c r="G76" s="8"/>
    </row>
    <row r="77" spans="1:7" x14ac:dyDescent="0.35">
      <c r="A77" s="3">
        <v>19983</v>
      </c>
      <c r="B77" s="19">
        <v>1556</v>
      </c>
      <c r="C77" s="19">
        <f t="shared" si="5"/>
        <v>1479</v>
      </c>
      <c r="D77" s="19">
        <f t="shared" si="6"/>
        <v>1403.5</v>
      </c>
      <c r="E77" s="19">
        <f t="shared" si="7"/>
        <v>1409.0337777327895</v>
      </c>
      <c r="F77" s="19">
        <f t="shared" si="4"/>
        <v>21599.070487495112</v>
      </c>
      <c r="G77" s="8"/>
    </row>
    <row r="78" spans="1:7" x14ac:dyDescent="0.35">
      <c r="A78" s="3">
        <v>19984</v>
      </c>
      <c r="B78" s="19">
        <v>1710</v>
      </c>
      <c r="C78" s="19">
        <f t="shared" si="5"/>
        <v>1633</v>
      </c>
      <c r="D78" s="19">
        <f t="shared" si="6"/>
        <v>1479</v>
      </c>
      <c r="E78" s="19">
        <f t="shared" si="7"/>
        <v>1528.4299094637538</v>
      </c>
      <c r="F78" s="19">
        <f t="shared" si="4"/>
        <v>32967.69777734064</v>
      </c>
      <c r="G78" s="8"/>
    </row>
    <row r="79" spans="1:7" x14ac:dyDescent="0.35">
      <c r="A79" s="3">
        <v>19991</v>
      </c>
      <c r="B79" s="19">
        <v>1530</v>
      </c>
      <c r="C79" s="19">
        <f t="shared" si="5"/>
        <v>1620</v>
      </c>
      <c r="D79" s="19">
        <f t="shared" si="6"/>
        <v>1633</v>
      </c>
      <c r="E79" s="19">
        <f t="shared" si="7"/>
        <v>1675.9384057266091</v>
      </c>
      <c r="F79" s="19">
        <f t="shared" si="4"/>
        <v>21298.018266024359</v>
      </c>
      <c r="G79" s="8"/>
    </row>
    <row r="80" spans="1:7" x14ac:dyDescent="0.35">
      <c r="A80" s="3">
        <v>19992</v>
      </c>
      <c r="B80" s="19">
        <v>1558</v>
      </c>
      <c r="C80" s="19">
        <f t="shared" si="5"/>
        <v>1544</v>
      </c>
      <c r="D80" s="19">
        <f t="shared" si="6"/>
        <v>1620</v>
      </c>
      <c r="E80" s="19">
        <f t="shared" si="7"/>
        <v>1557.3772775575774</v>
      </c>
      <c r="F80" s="19">
        <f t="shared" si="4"/>
        <v>0.38778324029680306</v>
      </c>
      <c r="G80" s="8"/>
    </row>
    <row r="81" spans="1:7" x14ac:dyDescent="0.35">
      <c r="A81" s="3">
        <v>19993</v>
      </c>
      <c r="B81" s="19">
        <v>1336</v>
      </c>
      <c r="C81" s="19">
        <f t="shared" si="5"/>
        <v>1447</v>
      </c>
      <c r="D81" s="19">
        <f t="shared" si="6"/>
        <v>1544</v>
      </c>
      <c r="E81" s="19">
        <f t="shared" si="7"/>
        <v>1557.8831805441298</v>
      </c>
      <c r="F81" s="19">
        <f t="shared" si="4"/>
        <v>49232.145808378904</v>
      </c>
      <c r="G81" s="8"/>
    </row>
    <row r="82" spans="1:7" x14ac:dyDescent="0.35">
      <c r="A82" s="3">
        <v>19994</v>
      </c>
      <c r="B82" s="19">
        <v>2343</v>
      </c>
      <c r="C82" s="19">
        <f t="shared" si="5"/>
        <v>1839.5</v>
      </c>
      <c r="D82" s="19">
        <f t="shared" si="6"/>
        <v>1447</v>
      </c>
      <c r="E82" s="19">
        <f t="shared" si="7"/>
        <v>1377.6241179891629</v>
      </c>
      <c r="F82" s="19">
        <f t="shared" si="4"/>
        <v>931950.59356820176</v>
      </c>
      <c r="G82" s="8"/>
    </row>
    <row r="83" spans="1:7" x14ac:dyDescent="0.35">
      <c r="A83" s="3">
        <v>20001</v>
      </c>
      <c r="B83" s="19">
        <v>1945</v>
      </c>
      <c r="C83" s="19">
        <f t="shared" si="5"/>
        <v>2144</v>
      </c>
      <c r="D83" s="19">
        <f t="shared" si="6"/>
        <v>1839.5</v>
      </c>
      <c r="E83" s="19">
        <f t="shared" si="7"/>
        <v>2161.9005605644843</v>
      </c>
      <c r="F83" s="19">
        <f t="shared" si="4"/>
        <v>47045.853173187519</v>
      </c>
      <c r="G83" s="8"/>
    </row>
    <row r="84" spans="1:7" x14ac:dyDescent="0.35">
      <c r="A84" s="3">
        <v>20002</v>
      </c>
      <c r="B84" s="19">
        <v>1825</v>
      </c>
      <c r="C84" s="19">
        <f t="shared" si="5"/>
        <v>1885</v>
      </c>
      <c r="D84" s="19">
        <f t="shared" si="6"/>
        <v>2144</v>
      </c>
      <c r="E84" s="19">
        <f t="shared" si="7"/>
        <v>1985.6894046800273</v>
      </c>
      <c r="F84" s="19">
        <f t="shared" si="4"/>
        <v>25821.084776421591</v>
      </c>
      <c r="G84" s="8"/>
    </row>
    <row r="85" spans="1:7" x14ac:dyDescent="0.35">
      <c r="A85" s="3">
        <v>20003</v>
      </c>
      <c r="B85" s="19">
        <v>1870</v>
      </c>
      <c r="C85" s="19">
        <f t="shared" si="5"/>
        <v>1847.5</v>
      </c>
      <c r="D85" s="19">
        <f t="shared" si="6"/>
        <v>1885</v>
      </c>
      <c r="E85" s="19">
        <f t="shared" si="7"/>
        <v>1855.1444873992129</v>
      </c>
      <c r="F85" s="19">
        <f t="shared" si="4"/>
        <v>220.68625463214286</v>
      </c>
      <c r="G85" s="8"/>
    </row>
    <row r="86" spans="1:7" x14ac:dyDescent="0.35">
      <c r="A86" s="3">
        <v>20004</v>
      </c>
      <c r="B86" s="19">
        <v>1007</v>
      </c>
      <c r="C86" s="19">
        <f t="shared" si="5"/>
        <v>1438.5</v>
      </c>
      <c r="D86" s="19">
        <f t="shared" si="6"/>
        <v>1847.5</v>
      </c>
      <c r="E86" s="19">
        <f t="shared" si="7"/>
        <v>1867.2131839476599</v>
      </c>
      <c r="F86" s="19">
        <f t="shared" si="4"/>
        <v>739966.72183737054</v>
      </c>
      <c r="G86" s="8"/>
    </row>
    <row r="87" spans="1:7" x14ac:dyDescent="0.35">
      <c r="A87" s="3">
        <v>20011</v>
      </c>
      <c r="B87" s="19">
        <v>1431</v>
      </c>
      <c r="C87" s="19">
        <f t="shared" si="5"/>
        <v>1219</v>
      </c>
      <c r="D87" s="19">
        <f t="shared" si="6"/>
        <v>1438.5</v>
      </c>
      <c r="E87" s="19">
        <f t="shared" si="7"/>
        <v>1168.3714702334075</v>
      </c>
      <c r="F87" s="19">
        <f t="shared" si="4"/>
        <v>68973.744647361949</v>
      </c>
      <c r="G87" s="8"/>
    </row>
    <row r="88" spans="1:7" x14ac:dyDescent="0.35">
      <c r="A88" s="3">
        <v>20012</v>
      </c>
      <c r="B88" s="19">
        <v>1475</v>
      </c>
      <c r="C88" s="19">
        <f t="shared" si="5"/>
        <v>1453</v>
      </c>
      <c r="D88" s="19">
        <f t="shared" si="6"/>
        <v>1219</v>
      </c>
      <c r="E88" s="19">
        <f t="shared" si="7"/>
        <v>1381.7322687392664</v>
      </c>
      <c r="F88" s="19">
        <f t="shared" si="4"/>
        <v>8698.8696945244283</v>
      </c>
      <c r="G88" s="8"/>
    </row>
    <row r="89" spans="1:7" x14ac:dyDescent="0.35">
      <c r="A89" s="3">
        <v>20013</v>
      </c>
      <c r="B89" s="19">
        <v>1450</v>
      </c>
      <c r="C89" s="19">
        <f t="shared" si="5"/>
        <v>1462.5</v>
      </c>
      <c r="D89" s="19">
        <f t="shared" si="6"/>
        <v>1453</v>
      </c>
      <c r="E89" s="19">
        <f t="shared" si="7"/>
        <v>1457.5034640252682</v>
      </c>
      <c r="F89" s="19">
        <f t="shared" si="4"/>
        <v>56.301972378493431</v>
      </c>
      <c r="G89" s="8"/>
    </row>
    <row r="90" spans="1:7" x14ac:dyDescent="0.35">
      <c r="A90" s="3">
        <v>20014</v>
      </c>
      <c r="B90" s="19">
        <v>1375</v>
      </c>
      <c r="C90" s="19">
        <f t="shared" si="5"/>
        <v>1412.5</v>
      </c>
      <c r="D90" s="19">
        <f t="shared" si="6"/>
        <v>1462.5</v>
      </c>
      <c r="E90" s="19">
        <f t="shared" si="7"/>
        <v>1451.4076103972789</v>
      </c>
      <c r="F90" s="19">
        <f t="shared" si="4"/>
        <v>5838.1229266223563</v>
      </c>
      <c r="G90" s="8"/>
    </row>
    <row r="91" spans="1:7" x14ac:dyDescent="0.35">
      <c r="A91" s="3">
        <v>20021</v>
      </c>
      <c r="B91" s="19">
        <v>1495</v>
      </c>
      <c r="C91" s="19">
        <f t="shared" si="5"/>
        <v>1435</v>
      </c>
      <c r="D91" s="19">
        <f t="shared" si="6"/>
        <v>1412.5</v>
      </c>
      <c r="E91" s="19">
        <f t="shared" si="7"/>
        <v>1389.3336659527185</v>
      </c>
      <c r="F91" s="19">
        <f t="shared" si="4"/>
        <v>11165.374150991671</v>
      </c>
      <c r="G91" s="8"/>
    </row>
    <row r="92" spans="1:7" x14ac:dyDescent="0.35">
      <c r="A92" s="3">
        <v>20022</v>
      </c>
      <c r="B92" s="19">
        <v>1429</v>
      </c>
      <c r="C92" s="19">
        <f t="shared" si="5"/>
        <v>1462</v>
      </c>
      <c r="D92" s="19">
        <f t="shared" si="6"/>
        <v>1435</v>
      </c>
      <c r="E92" s="19">
        <f t="shared" si="7"/>
        <v>1475.1775513354353</v>
      </c>
      <c r="F92" s="19">
        <f t="shared" si="4"/>
        <v>2132.3662473367608</v>
      </c>
      <c r="G92" s="8"/>
    </row>
    <row r="93" spans="1:7" x14ac:dyDescent="0.35">
      <c r="A93" s="3">
        <v>20023</v>
      </c>
      <c r="B93" s="19">
        <v>1443</v>
      </c>
      <c r="C93" s="19">
        <f t="shared" si="5"/>
        <v>1436</v>
      </c>
      <c r="D93" s="19">
        <f t="shared" si="6"/>
        <v>1462</v>
      </c>
      <c r="E93" s="19">
        <f t="shared" si="7"/>
        <v>1437.6626658249768</v>
      </c>
      <c r="F93" s="19">
        <f t="shared" si="4"/>
        <v>28.487136095870749</v>
      </c>
      <c r="G93" s="8"/>
    </row>
    <row r="94" spans="1:7" x14ac:dyDescent="0.35">
      <c r="A94" s="3">
        <v>20024</v>
      </c>
      <c r="B94" s="19">
        <v>1472</v>
      </c>
      <c r="C94" s="19">
        <f t="shared" si="5"/>
        <v>1457.5</v>
      </c>
      <c r="D94" s="19">
        <f t="shared" si="6"/>
        <v>1436</v>
      </c>
      <c r="E94" s="19">
        <f t="shared" si="7"/>
        <v>1441.9987441729295</v>
      </c>
      <c r="F94" s="19">
        <f t="shared" si="4"/>
        <v>900.07535120133218</v>
      </c>
      <c r="G94" s="8"/>
    </row>
    <row r="95" spans="1:7" x14ac:dyDescent="0.35">
      <c r="A95" s="3">
        <v>20031</v>
      </c>
      <c r="B95" s="19">
        <v>1475</v>
      </c>
      <c r="C95" s="19">
        <f t="shared" si="5"/>
        <v>1473.5</v>
      </c>
      <c r="D95" s="19">
        <f t="shared" si="6"/>
        <v>1457.5</v>
      </c>
      <c r="E95" s="19">
        <f t="shared" si="7"/>
        <v>1466.3719221560345</v>
      </c>
      <c r="F95" s="19">
        <f t="shared" si="4"/>
        <v>74.4437272815276</v>
      </c>
      <c r="G95" s="8"/>
    </row>
    <row r="96" spans="1:7" x14ac:dyDescent="0.35">
      <c r="A96" s="3">
        <v>20032</v>
      </c>
      <c r="B96" s="19">
        <v>1545</v>
      </c>
      <c r="C96" s="19">
        <f t="shared" si="5"/>
        <v>1510</v>
      </c>
      <c r="D96" s="19">
        <f t="shared" si="6"/>
        <v>1473.5</v>
      </c>
      <c r="E96" s="19">
        <f t="shared" si="7"/>
        <v>1473.3814179636502</v>
      </c>
      <c r="F96" s="19">
        <f t="shared" si="4"/>
        <v>5129.2212928973713</v>
      </c>
      <c r="G96" s="8"/>
    </row>
    <row r="97" spans="1:7" x14ac:dyDescent="0.35">
      <c r="A97" s="3">
        <v>20033</v>
      </c>
      <c r="B97" s="19">
        <v>1715</v>
      </c>
      <c r="C97" s="19">
        <f t="shared" si="5"/>
        <v>1630</v>
      </c>
      <c r="D97" s="19">
        <f t="shared" si="6"/>
        <v>1510</v>
      </c>
      <c r="E97" s="19">
        <f t="shared" si="7"/>
        <v>1531.5647305866671</v>
      </c>
      <c r="F97" s="19">
        <f t="shared" si="4"/>
        <v>33648.498064742023</v>
      </c>
      <c r="G97" s="8"/>
    </row>
    <row r="98" spans="1:7" x14ac:dyDescent="0.35">
      <c r="A98" s="3">
        <v>20034</v>
      </c>
      <c r="B98" s="19">
        <v>2006</v>
      </c>
      <c r="C98" s="19">
        <f t="shared" si="5"/>
        <v>1860.5</v>
      </c>
      <c r="D98" s="19">
        <f t="shared" si="6"/>
        <v>1630</v>
      </c>
      <c r="E98" s="19">
        <f t="shared" si="7"/>
        <v>1680.5885079765389</v>
      </c>
      <c r="F98" s="19">
        <f t="shared" si="4"/>
        <v>105892.63914093506</v>
      </c>
      <c r="G98" s="8"/>
    </row>
    <row r="99" spans="1:7" x14ac:dyDescent="0.35">
      <c r="A99" s="3">
        <v>20041</v>
      </c>
      <c r="B99" s="19">
        <v>1909</v>
      </c>
      <c r="C99" s="19">
        <f t="shared" si="5"/>
        <v>1957.5</v>
      </c>
      <c r="D99" s="19">
        <f t="shared" si="6"/>
        <v>1860.5</v>
      </c>
      <c r="E99" s="19">
        <f t="shared" si="7"/>
        <v>1944.9545151381128</v>
      </c>
      <c r="F99" s="19">
        <f t="shared" si="4"/>
        <v>1292.7271588167832</v>
      </c>
      <c r="G99" s="8"/>
    </row>
    <row r="100" spans="1:7" x14ac:dyDescent="0.35">
      <c r="A100" s="3">
        <v>20042</v>
      </c>
      <c r="B100" s="19">
        <v>2014</v>
      </c>
      <c r="C100" s="19">
        <f t="shared" si="5"/>
        <v>1961.5</v>
      </c>
      <c r="D100" s="19">
        <f t="shared" si="6"/>
        <v>1957.5</v>
      </c>
      <c r="E100" s="19">
        <f t="shared" si="7"/>
        <v>1915.7448779879658</v>
      </c>
      <c r="F100" s="19">
        <f t="shared" si="4"/>
        <v>9654.0690015997352</v>
      </c>
      <c r="G100" s="8"/>
    </row>
    <row r="101" spans="1:7" x14ac:dyDescent="0.35">
      <c r="A101" s="3">
        <v>20043</v>
      </c>
      <c r="B101" s="19">
        <v>2350</v>
      </c>
      <c r="C101" s="19">
        <f t="shared" si="5"/>
        <v>2182</v>
      </c>
      <c r="D101" s="19">
        <f t="shared" si="6"/>
        <v>1961.5</v>
      </c>
      <c r="E101" s="19">
        <f t="shared" si="7"/>
        <v>1995.5678557444551</v>
      </c>
      <c r="F101" s="19">
        <f t="shared" si="4"/>
        <v>125622.14488158342</v>
      </c>
      <c r="G101" s="8"/>
    </row>
    <row r="102" spans="1:7" x14ac:dyDescent="0.35">
      <c r="A102" s="3">
        <v>20044</v>
      </c>
      <c r="B102" s="19">
        <v>3490</v>
      </c>
      <c r="C102" s="19">
        <f t="shared" si="5"/>
        <v>2920</v>
      </c>
      <c r="D102" s="19">
        <f t="shared" si="6"/>
        <v>2182</v>
      </c>
      <c r="E102" s="19">
        <f t="shared" si="7"/>
        <v>2283.5103933724681</v>
      </c>
      <c r="F102" s="19">
        <f t="shared" si="4"/>
        <v>1455617.1709002566</v>
      </c>
      <c r="G102" s="8"/>
    </row>
    <row r="103" spans="1:7" x14ac:dyDescent="0.35">
      <c r="A103" s="3">
        <v>20051</v>
      </c>
      <c r="B103" s="19">
        <v>3243</v>
      </c>
      <c r="C103" s="19">
        <f t="shared" si="5"/>
        <v>3366.5</v>
      </c>
      <c r="D103" s="19">
        <f t="shared" si="6"/>
        <v>2920</v>
      </c>
      <c r="E103" s="19">
        <f t="shared" si="7"/>
        <v>3263.668893623169</v>
      </c>
      <c r="F103" s="19">
        <f t="shared" si="4"/>
        <v>427.20316360587486</v>
      </c>
      <c r="G103" s="8"/>
    </row>
    <row r="104" spans="1:7" x14ac:dyDescent="0.35">
      <c r="A104" s="3">
        <v>20052</v>
      </c>
      <c r="B104" s="19">
        <v>3520</v>
      </c>
      <c r="C104" s="19">
        <f t="shared" si="5"/>
        <v>3381.5</v>
      </c>
      <c r="D104" s="19">
        <f t="shared" si="6"/>
        <v>3366.5</v>
      </c>
      <c r="E104" s="19">
        <f t="shared" si="7"/>
        <v>3246.8773757648801</v>
      </c>
      <c r="F104" s="19">
        <f t="shared" si="4"/>
        <v>74595.967869078522</v>
      </c>
      <c r="G104" s="8"/>
    </row>
    <row r="105" spans="1:7" x14ac:dyDescent="0.35">
      <c r="A105" s="3">
        <v>20053</v>
      </c>
      <c r="B105" s="19">
        <v>3678</v>
      </c>
      <c r="C105" s="19">
        <f t="shared" si="5"/>
        <v>3599</v>
      </c>
      <c r="D105" s="19">
        <f t="shared" si="6"/>
        <v>3381.5</v>
      </c>
      <c r="E105" s="19">
        <f t="shared" si="7"/>
        <v>3468.7636317958254</v>
      </c>
      <c r="F105" s="19">
        <f t="shared" si="4"/>
        <v>43779.857779272927</v>
      </c>
      <c r="G105" s="8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C7303-9F9C-4C30-A096-FF48868C2DBD}">
  <dimension ref="B1:V108"/>
  <sheetViews>
    <sheetView showGridLines="0" zoomScale="70" zoomScaleNormal="70" workbookViewId="0">
      <selection activeCell="L15" sqref="L15"/>
    </sheetView>
  </sheetViews>
  <sheetFormatPr defaultRowHeight="14.5" x14ac:dyDescent="0.35"/>
  <cols>
    <col min="3" max="3" width="9.90625" bestFit="1" customWidth="1"/>
    <col min="9" max="9" width="10.6328125" customWidth="1"/>
    <col min="10" max="10" width="9.90625" bestFit="1" customWidth="1"/>
    <col min="11" max="11" width="12.453125" bestFit="1" customWidth="1"/>
    <col min="12" max="12" width="20.08984375" customWidth="1"/>
    <col min="15" max="15" width="11.81640625" bestFit="1" customWidth="1"/>
    <col min="17" max="17" width="9.90625" bestFit="1" customWidth="1"/>
    <col min="19" max="19" width="10.453125" customWidth="1"/>
    <col min="20" max="20" width="9.90625" bestFit="1" customWidth="1"/>
    <col min="21" max="21" width="12.81640625" customWidth="1"/>
    <col min="22" max="22" width="19.7265625" bestFit="1" customWidth="1"/>
  </cols>
  <sheetData>
    <row r="1" spans="2:22" ht="43.5" x14ac:dyDescent="0.35">
      <c r="C1" s="13" t="s">
        <v>19</v>
      </c>
      <c r="D1" s="13" t="s">
        <v>0</v>
      </c>
      <c r="E1" s="13" t="s">
        <v>20</v>
      </c>
      <c r="F1" s="13" t="s">
        <v>21</v>
      </c>
      <c r="G1" s="13" t="s">
        <v>22</v>
      </c>
      <c r="H1" s="13" t="s">
        <v>23</v>
      </c>
      <c r="I1" s="22" t="s">
        <v>41</v>
      </c>
      <c r="N1" s="4" t="s">
        <v>26</v>
      </c>
      <c r="O1" s="4" t="s">
        <v>27</v>
      </c>
      <c r="P1" s="4" t="s">
        <v>28</v>
      </c>
    </row>
    <row r="2" spans="2:22" x14ac:dyDescent="0.35">
      <c r="C2" s="3">
        <v>-4.7274062862212656</v>
      </c>
      <c r="D2" s="3">
        <v>13.603562490488669</v>
      </c>
      <c r="E2" s="23">
        <v>1.4706562684275339</v>
      </c>
      <c r="F2" s="23">
        <v>-1.6464062739501528</v>
      </c>
      <c r="G2" s="23">
        <v>-7.3214687067826993</v>
      </c>
      <c r="H2" s="23">
        <v>7.497218712305318</v>
      </c>
      <c r="I2" s="3">
        <f>SUM(E2:H2)</f>
        <v>0</v>
      </c>
      <c r="N2" s="18">
        <v>0.68343835696104471</v>
      </c>
      <c r="O2" s="18">
        <v>0.15808829804794844</v>
      </c>
      <c r="P2" s="18">
        <v>0.27743779553418729</v>
      </c>
    </row>
    <row r="4" spans="2:22" x14ac:dyDescent="0.35">
      <c r="B4" s="13" t="s">
        <v>1</v>
      </c>
      <c r="C4" s="13" t="s">
        <v>18</v>
      </c>
      <c r="D4" s="13" t="s">
        <v>0</v>
      </c>
      <c r="E4" s="13" t="s">
        <v>20</v>
      </c>
      <c r="F4" s="13" t="s">
        <v>21</v>
      </c>
      <c r="G4" s="13" t="s">
        <v>22</v>
      </c>
      <c r="H4" s="13" t="s">
        <v>23</v>
      </c>
      <c r="J4" s="13" t="s">
        <v>24</v>
      </c>
      <c r="K4" s="13" t="s">
        <v>16</v>
      </c>
      <c r="L4" s="21" t="s">
        <v>25</v>
      </c>
      <c r="N4" s="13" t="s">
        <v>1</v>
      </c>
      <c r="O4" s="13" t="s">
        <v>18</v>
      </c>
      <c r="P4" s="13" t="s">
        <v>0</v>
      </c>
    </row>
    <row r="5" spans="2:22" x14ac:dyDescent="0.35">
      <c r="B5" s="3">
        <v>19794</v>
      </c>
      <c r="C5" s="19">
        <v>19.539999959999999</v>
      </c>
      <c r="D5" s="20">
        <v>1</v>
      </c>
      <c r="E5" s="20">
        <v>0</v>
      </c>
      <c r="F5" s="20">
        <v>0</v>
      </c>
      <c r="G5" s="20">
        <v>0</v>
      </c>
      <c r="H5" s="20">
        <v>1</v>
      </c>
      <c r="J5" s="19">
        <f>$C$2+SUMPRODUCT(D5:H5,$D$2:$H$2)</f>
        <v>16.373374916572722</v>
      </c>
      <c r="K5" s="11">
        <f>(C5-J5)^2</f>
        <v>10.027514165660808</v>
      </c>
      <c r="L5" s="30">
        <f>SUM(K5:K12)</f>
        <v>28.967698292594882</v>
      </c>
      <c r="N5" s="3">
        <v>19794</v>
      </c>
      <c r="O5" s="19">
        <v>19.539999959999999</v>
      </c>
      <c r="P5" s="20">
        <v>1</v>
      </c>
    </row>
    <row r="6" spans="2:22" x14ac:dyDescent="0.35">
      <c r="B6" s="3">
        <v>19801</v>
      </c>
      <c r="C6" s="19">
        <v>23.54999995</v>
      </c>
      <c r="D6" s="20">
        <v>2</v>
      </c>
      <c r="E6" s="20">
        <v>1</v>
      </c>
      <c r="F6" s="20">
        <v>0</v>
      </c>
      <c r="G6" s="20">
        <v>0</v>
      </c>
      <c r="H6" s="20">
        <v>0</v>
      </c>
      <c r="J6" s="19">
        <f t="shared" ref="J6:J12" si="0">$C$2+SUMPRODUCT(D6:H6,$D$2:$H$2)</f>
        <v>23.950374963183606</v>
      </c>
      <c r="K6" s="11">
        <f t="shared" ref="K6:K12" si="1">(C6-J6)^2</f>
        <v>0.16030015118177243</v>
      </c>
      <c r="N6" s="3">
        <v>19801</v>
      </c>
      <c r="O6" s="19">
        <v>23.54999995</v>
      </c>
      <c r="P6" s="20">
        <v>2</v>
      </c>
    </row>
    <row r="7" spans="2:22" x14ac:dyDescent="0.35">
      <c r="B7" s="3">
        <v>19802</v>
      </c>
      <c r="C7" s="19">
        <v>32.568999890000001</v>
      </c>
      <c r="D7" s="20">
        <v>3</v>
      </c>
      <c r="E7" s="20">
        <v>0</v>
      </c>
      <c r="F7" s="20">
        <v>1</v>
      </c>
      <c r="G7" s="20">
        <v>0</v>
      </c>
      <c r="H7" s="20">
        <v>0</v>
      </c>
      <c r="J7" s="19">
        <f t="shared" si="0"/>
        <v>34.436874911294581</v>
      </c>
      <c r="K7" s="11">
        <f t="shared" si="1"/>
        <v>3.4889570951762279</v>
      </c>
      <c r="N7" s="3">
        <v>19802</v>
      </c>
      <c r="O7" s="19">
        <v>32.568999890000001</v>
      </c>
      <c r="P7" s="20">
        <v>3</v>
      </c>
      <c r="S7" s="26" t="s">
        <v>30</v>
      </c>
    </row>
    <row r="8" spans="2:22" x14ac:dyDescent="0.35">
      <c r="B8" s="3">
        <v>19803</v>
      </c>
      <c r="C8" s="19">
        <v>41.466999889999997</v>
      </c>
      <c r="D8" s="20">
        <v>4</v>
      </c>
      <c r="E8" s="20">
        <v>0</v>
      </c>
      <c r="F8" s="20">
        <v>0</v>
      </c>
      <c r="G8" s="20">
        <v>1</v>
      </c>
      <c r="H8" s="20">
        <v>0</v>
      </c>
      <c r="J8" s="19">
        <f t="shared" si="0"/>
        <v>42.365374968950704</v>
      </c>
      <c r="K8" s="11">
        <f t="shared" si="1"/>
        <v>0.80707778247968909</v>
      </c>
      <c r="N8" s="3">
        <v>19803</v>
      </c>
      <c r="O8" s="19">
        <v>41.466999889999997</v>
      </c>
      <c r="P8" s="20">
        <v>4</v>
      </c>
      <c r="S8" s="23">
        <v>-7.3214687067826993</v>
      </c>
    </row>
    <row r="9" spans="2:22" x14ac:dyDescent="0.35">
      <c r="B9" s="3">
        <v>19804</v>
      </c>
      <c r="C9" s="19">
        <v>67.620999810000001</v>
      </c>
      <c r="D9" s="20">
        <v>5</v>
      </c>
      <c r="E9" s="20">
        <v>0</v>
      </c>
      <c r="F9" s="20">
        <v>0</v>
      </c>
      <c r="G9" s="20">
        <v>0</v>
      </c>
      <c r="H9" s="20">
        <v>1</v>
      </c>
      <c r="J9" s="19">
        <f t="shared" si="0"/>
        <v>70.787624878527382</v>
      </c>
      <c r="K9" s="11">
        <f t="shared" si="1"/>
        <v>10.02751432462604</v>
      </c>
      <c r="N9" s="3">
        <v>19804</v>
      </c>
      <c r="O9" s="19">
        <v>67.620999810000001</v>
      </c>
      <c r="P9" s="20">
        <v>5</v>
      </c>
      <c r="S9" s="23">
        <v>7.497218712305318</v>
      </c>
    </row>
    <row r="10" spans="2:22" x14ac:dyDescent="0.35">
      <c r="B10" s="3">
        <v>19811</v>
      </c>
      <c r="C10" s="19">
        <v>78.764999869999997</v>
      </c>
      <c r="D10" s="20">
        <v>6</v>
      </c>
      <c r="E10" s="20">
        <v>1</v>
      </c>
      <c r="F10" s="20">
        <v>0</v>
      </c>
      <c r="G10" s="20">
        <v>0</v>
      </c>
      <c r="H10" s="20">
        <v>0</v>
      </c>
      <c r="J10" s="19">
        <f t="shared" si="0"/>
        <v>78.364624925138273</v>
      </c>
      <c r="K10" s="11">
        <f t="shared" si="1"/>
        <v>0.1603000964730287</v>
      </c>
      <c r="N10" s="3">
        <v>19811</v>
      </c>
      <c r="O10" s="19">
        <v>78.764999869999997</v>
      </c>
      <c r="P10" s="20">
        <v>6</v>
      </c>
      <c r="S10" s="23">
        <v>1.4706562684275339</v>
      </c>
    </row>
    <row r="11" spans="2:22" x14ac:dyDescent="0.35">
      <c r="B11" s="3">
        <v>19812</v>
      </c>
      <c r="C11" s="19">
        <v>90.718999859999997</v>
      </c>
      <c r="D11" s="20">
        <v>7</v>
      </c>
      <c r="E11" s="20">
        <v>0</v>
      </c>
      <c r="F11" s="20">
        <v>1</v>
      </c>
      <c r="G11" s="20">
        <v>0</v>
      </c>
      <c r="H11" s="20">
        <v>0</v>
      </c>
      <c r="J11" s="19">
        <f t="shared" si="0"/>
        <v>88.851124873249262</v>
      </c>
      <c r="K11" s="11">
        <f t="shared" si="1"/>
        <v>3.488956966129058</v>
      </c>
      <c r="N11" s="3">
        <v>19812</v>
      </c>
      <c r="O11" s="19">
        <v>90.718999859999997</v>
      </c>
      <c r="P11" s="20">
        <v>7</v>
      </c>
      <c r="Q11" s="24" t="s">
        <v>29</v>
      </c>
      <c r="R11" s="24" t="s">
        <v>0</v>
      </c>
      <c r="S11" s="26">
        <v>-1.6464062739501528</v>
      </c>
      <c r="T11" s="24" t="s">
        <v>24</v>
      </c>
      <c r="U11" s="24" t="s">
        <v>16</v>
      </c>
      <c r="V11" s="27" t="s">
        <v>25</v>
      </c>
    </row>
    <row r="12" spans="2:22" x14ac:dyDescent="0.35">
      <c r="B12" s="3">
        <v>19813</v>
      </c>
      <c r="C12" s="19">
        <v>97.677999970000002</v>
      </c>
      <c r="D12" s="20">
        <v>8</v>
      </c>
      <c r="E12" s="20">
        <v>0</v>
      </c>
      <c r="F12" s="20">
        <v>0</v>
      </c>
      <c r="G12" s="20">
        <v>1</v>
      </c>
      <c r="H12" s="20">
        <v>0</v>
      </c>
      <c r="J12" s="19">
        <f t="shared" si="0"/>
        <v>96.779624930905385</v>
      </c>
      <c r="K12" s="11">
        <f t="shared" si="1"/>
        <v>0.80707771086825464</v>
      </c>
      <c r="N12" s="3">
        <v>19813</v>
      </c>
      <c r="O12" s="19">
        <v>97.677999970000002</v>
      </c>
      <c r="P12" s="20">
        <v>8</v>
      </c>
      <c r="Q12" s="34">
        <f>O12-S8</f>
        <v>104.9994686767827</v>
      </c>
      <c r="R12" s="18">
        <f>D2</f>
        <v>13.603562490488669</v>
      </c>
      <c r="S12" s="35">
        <f>G2</f>
        <v>-7.3214687067826993</v>
      </c>
      <c r="T12" s="3"/>
      <c r="U12" s="3"/>
    </row>
    <row r="13" spans="2:22" x14ac:dyDescent="0.35">
      <c r="N13" s="3">
        <v>19814</v>
      </c>
      <c r="O13" s="19">
        <v>133.553</v>
      </c>
      <c r="P13" s="20">
        <v>9</v>
      </c>
      <c r="Q13" s="19">
        <f>($N$2*(O13-S9))+((1-$N$2)*(Q12+R12))</f>
        <v>123.69652646441472</v>
      </c>
      <c r="R13" s="19">
        <f>($O$2*(Q13-Q12))+((1-$O$2)*R12)</f>
        <v>14.408784493129289</v>
      </c>
      <c r="S13" s="11">
        <f>($P$2*(O13-Q13))+((1-$P$2)*S9)</f>
        <v>8.1517651695795088</v>
      </c>
      <c r="T13" s="19">
        <f>Q12+R12+S9</f>
        <v>126.10024987957668</v>
      </c>
      <c r="U13" s="11">
        <f>(O13-T13)^2</f>
        <v>55.543484357469772</v>
      </c>
      <c r="V13" s="30">
        <f>SUM(U13:U108)</f>
        <v>5740486.3598825969</v>
      </c>
    </row>
    <row r="14" spans="2:22" x14ac:dyDescent="0.35">
      <c r="N14" s="3">
        <v>19821</v>
      </c>
      <c r="O14" s="19">
        <v>131.0189996</v>
      </c>
      <c r="P14" s="20">
        <v>10</v>
      </c>
      <c r="Q14" s="19">
        <f t="shared" ref="Q14:Q77" si="2">($N$2*(O14-S10))+((1-$N$2)*(Q13+R13))</f>
        <v>132.25715106268115</v>
      </c>
      <c r="R14" s="19">
        <f t="shared" ref="R14:R77" si="3">($O$2*(Q14-Q13))+((1-$O$2)*R13)</f>
        <v>13.48425884863815</v>
      </c>
      <c r="S14" s="11">
        <f t="shared" ref="S14:S77" si="4">($P$2*(O14-Q14))+((1-$P$2)*S10)</f>
        <v>0.7191306229827783</v>
      </c>
      <c r="T14" s="19">
        <f t="shared" ref="T14:T77" si="5">Q13+R13+S10</f>
        <v>139.57596722597157</v>
      </c>
      <c r="U14" s="11">
        <f t="shared" ref="U14:U77" si="6">(O14-T14)^2</f>
        <v>73.221694951925471</v>
      </c>
    </row>
    <row r="15" spans="2:22" x14ac:dyDescent="0.35">
      <c r="N15" s="3">
        <v>19822</v>
      </c>
      <c r="O15" s="19">
        <v>142.6809998</v>
      </c>
      <c r="P15" s="20">
        <v>11</v>
      </c>
      <c r="Q15" s="19">
        <f t="shared" si="2"/>
        <v>144.77502545197112</v>
      </c>
      <c r="R15" s="19">
        <f t="shared" si="3"/>
        <v>13.33148477419981</v>
      </c>
      <c r="S15" s="11">
        <f t="shared" si="4"/>
        <v>-1.7705928074266746</v>
      </c>
      <c r="T15" s="19">
        <f t="shared" si="5"/>
        <v>144.09500363736913</v>
      </c>
      <c r="U15" s="11">
        <f t="shared" si="6"/>
        <v>1.9994068520946444</v>
      </c>
    </row>
    <row r="16" spans="2:22" x14ac:dyDescent="0.35">
      <c r="N16" s="3">
        <v>19823</v>
      </c>
      <c r="O16" s="19">
        <v>175.80799959999999</v>
      </c>
      <c r="P16" s="20">
        <v>12</v>
      </c>
      <c r="Q16" s="19">
        <f t="shared" si="2"/>
        <v>175.20815958308933</v>
      </c>
      <c r="R16" s="19">
        <f t="shared" si="3"/>
        <v>16.035055414847832</v>
      </c>
      <c r="S16" s="11">
        <f t="shared" si="4"/>
        <v>-5.1237982767354859</v>
      </c>
      <c r="T16" s="19">
        <f t="shared" si="5"/>
        <v>150.78504151938824</v>
      </c>
      <c r="U16" s="11">
        <f t="shared" si="6"/>
        <v>626.14843110405252</v>
      </c>
    </row>
    <row r="17" spans="14:21" x14ac:dyDescent="0.35">
      <c r="N17" s="3">
        <v>19824</v>
      </c>
      <c r="O17" s="19">
        <v>214.2929997</v>
      </c>
      <c r="P17" s="20">
        <v>13</v>
      </c>
      <c r="Q17" s="19">
        <f t="shared" si="2"/>
        <v>201.42509298919114</v>
      </c>
      <c r="R17" s="19">
        <f t="shared" si="3"/>
        <v>17.644691177417037</v>
      </c>
      <c r="S17" s="11">
        <f t="shared" si="4"/>
        <v>9.4602010822053817</v>
      </c>
      <c r="T17" s="19">
        <f t="shared" si="5"/>
        <v>199.39498016751668</v>
      </c>
      <c r="U17" s="11">
        <f t="shared" si="6"/>
        <v>221.95098599025445</v>
      </c>
    </row>
    <row r="18" spans="14:21" x14ac:dyDescent="0.35">
      <c r="N18" s="3">
        <v>19831</v>
      </c>
      <c r="O18" s="19">
        <v>227.98199990000001</v>
      </c>
      <c r="P18" s="20">
        <v>14</v>
      </c>
      <c r="Q18" s="19">
        <f t="shared" si="2"/>
        <v>224.66925279290814</v>
      </c>
      <c r="R18" s="19">
        <f t="shared" si="3"/>
        <v>18.529901642521683</v>
      </c>
      <c r="S18" s="11">
        <f t="shared" si="4"/>
        <v>1.438697862795133</v>
      </c>
      <c r="T18" s="19">
        <f t="shared" si="5"/>
        <v>219.78891478959096</v>
      </c>
      <c r="U18" s="11">
        <f t="shared" si="6"/>
        <v>67.126643626406377</v>
      </c>
    </row>
    <row r="19" spans="14:21" x14ac:dyDescent="0.35">
      <c r="N19" s="3">
        <v>19832</v>
      </c>
      <c r="O19" s="19">
        <v>267.28399940000003</v>
      </c>
      <c r="P19" s="20">
        <v>15</v>
      </c>
      <c r="Q19" s="19">
        <f t="shared" si="2"/>
        <v>260.86975234483191</v>
      </c>
      <c r="R19" s="19">
        <f t="shared" si="3"/>
        <v>21.323416391508694</v>
      </c>
      <c r="S19" s="11">
        <f t="shared" si="4"/>
        <v>0.50019112085196538</v>
      </c>
      <c r="T19" s="19">
        <f t="shared" si="5"/>
        <v>241.42856162800314</v>
      </c>
      <c r="U19" s="11">
        <f t="shared" si="6"/>
        <v>668.50366238160348</v>
      </c>
    </row>
    <row r="20" spans="14:21" x14ac:dyDescent="0.35">
      <c r="N20" s="3">
        <v>19833</v>
      </c>
      <c r="O20" s="19">
        <v>273.2099991</v>
      </c>
      <c r="P20" s="20">
        <v>16</v>
      </c>
      <c r="Q20" s="19">
        <f t="shared" si="2"/>
        <v>279.55552631542957</v>
      </c>
      <c r="R20" s="19">
        <f t="shared" si="3"/>
        <v>20.9064359903278</v>
      </c>
      <c r="S20" s="11">
        <f t="shared" si="4"/>
        <v>-5.4627520602270945</v>
      </c>
      <c r="T20" s="19">
        <f t="shared" si="5"/>
        <v>277.06937045960512</v>
      </c>
      <c r="U20" s="11">
        <f t="shared" si="6"/>
        <v>14.894747291340273</v>
      </c>
    </row>
    <row r="21" spans="14:21" x14ac:dyDescent="0.35">
      <c r="N21" s="3">
        <v>19834</v>
      </c>
      <c r="O21" s="19">
        <v>316.2279997</v>
      </c>
      <c r="P21" s="20">
        <v>17</v>
      </c>
      <c r="Q21" s="19">
        <f t="shared" si="2"/>
        <v>304.77161271412137</v>
      </c>
      <c r="R21" s="19">
        <f t="shared" si="3"/>
        <v>21.58774128856771</v>
      </c>
      <c r="S21" s="11">
        <f t="shared" si="4"/>
        <v>10.014018498796904</v>
      </c>
      <c r="T21" s="19">
        <f t="shared" si="5"/>
        <v>309.92216338796277</v>
      </c>
      <c r="U21" s="11">
        <f t="shared" si="6"/>
        <v>39.763571594207285</v>
      </c>
    </row>
    <row r="22" spans="14:21" x14ac:dyDescent="0.35">
      <c r="N22" s="3">
        <v>19841</v>
      </c>
      <c r="O22" s="19">
        <v>300.10199929999999</v>
      </c>
      <c r="P22" s="20">
        <v>18</v>
      </c>
      <c r="Q22" s="19">
        <f t="shared" si="2"/>
        <v>307.43080934302782</v>
      </c>
      <c r="R22" s="19">
        <f t="shared" si="3"/>
        <v>18.595359878797279</v>
      </c>
      <c r="S22" s="11">
        <f t="shared" si="4"/>
        <v>-0.99374020292494869</v>
      </c>
      <c r="T22" s="19">
        <f t="shared" si="5"/>
        <v>327.79805186548424</v>
      </c>
      <c r="U22" s="11">
        <f t="shared" si="6"/>
        <v>767.07132771006673</v>
      </c>
    </row>
    <row r="23" spans="14:21" x14ac:dyDescent="0.35">
      <c r="N23" s="3">
        <v>19842</v>
      </c>
      <c r="O23" s="19">
        <v>422.14299970000002</v>
      </c>
      <c r="P23" s="20">
        <v>19</v>
      </c>
      <c r="Q23" s="19">
        <f t="shared" si="2"/>
        <v>391.37424812233064</v>
      </c>
      <c r="R23" s="19">
        <f t="shared" si="3"/>
        <v>28.926126452881249</v>
      </c>
      <c r="S23" s="11">
        <f t="shared" si="4"/>
        <v>8.8978338079846608</v>
      </c>
      <c r="T23" s="19">
        <f t="shared" si="5"/>
        <v>326.52636034267709</v>
      </c>
      <c r="U23" s="11">
        <f t="shared" si="6"/>
        <v>9142.5417219883548</v>
      </c>
    </row>
    <row r="24" spans="14:21" x14ac:dyDescent="0.35">
      <c r="N24" s="3">
        <v>19843</v>
      </c>
      <c r="O24" s="19">
        <v>477.39899919999999</v>
      </c>
      <c r="P24" s="20">
        <v>20</v>
      </c>
      <c r="Q24" s="19">
        <f t="shared" si="2"/>
        <v>463.05721906603969</v>
      </c>
      <c r="R24" s="19">
        <f t="shared" si="3"/>
        <v>35.68548322833702</v>
      </c>
      <c r="S24" s="11">
        <f t="shared" si="4"/>
        <v>3.1773693314097518E-2</v>
      </c>
      <c r="T24" s="19">
        <f t="shared" si="5"/>
        <v>414.83762251498479</v>
      </c>
      <c r="U24" s="11">
        <f t="shared" si="6"/>
        <v>3913.9258527243642</v>
      </c>
    </row>
    <row r="25" spans="14:21" x14ac:dyDescent="0.35">
      <c r="N25" s="3">
        <v>19844</v>
      </c>
      <c r="O25" s="19">
        <v>698.29599949999999</v>
      </c>
      <c r="P25" s="20">
        <v>21</v>
      </c>
      <c r="Q25" s="19">
        <f t="shared" si="2"/>
        <v>628.28111551335166</v>
      </c>
      <c r="R25" s="19">
        <f t="shared" si="3"/>
        <v>56.163990505956633</v>
      </c>
      <c r="S25" s="11">
        <f t="shared" si="4"/>
        <v>26.6605263498897</v>
      </c>
      <c r="T25" s="19">
        <f t="shared" si="5"/>
        <v>508.75672079317366</v>
      </c>
      <c r="U25" s="11">
        <f t="shared" si="6"/>
        <v>35925.138172703992</v>
      </c>
    </row>
    <row r="26" spans="14:21" x14ac:dyDescent="0.35">
      <c r="N26" s="3">
        <v>19851</v>
      </c>
      <c r="O26" s="19">
        <v>435.34399989999997</v>
      </c>
      <c r="P26" s="20">
        <v>22</v>
      </c>
      <c r="Q26" s="19">
        <f t="shared" si="2"/>
        <v>514.87901550748245</v>
      </c>
      <c r="R26" s="19">
        <f t="shared" si="3"/>
        <v>29.357575850297707</v>
      </c>
      <c r="S26" s="11">
        <f t="shared" si="4"/>
        <v>-22.784058509608876</v>
      </c>
      <c r="T26" s="19">
        <f t="shared" si="5"/>
        <v>683.45136581638326</v>
      </c>
      <c r="U26" s="11">
        <f t="shared" si="6"/>
        <v>61557.265021966108</v>
      </c>
    </row>
    <row r="27" spans="14:21" x14ac:dyDescent="0.35">
      <c r="N27" s="3">
        <v>19852</v>
      </c>
      <c r="O27" s="19">
        <v>374.92899990000001</v>
      </c>
      <c r="P27" s="20">
        <v>23</v>
      </c>
      <c r="Q27" s="19">
        <f t="shared" si="2"/>
        <v>422.44416831260162</v>
      </c>
      <c r="R27" s="19">
        <f t="shared" si="3"/>
        <v>10.103618975949697</v>
      </c>
      <c r="S27" s="11">
        <f t="shared" si="4"/>
        <v>-6.7532651675600066</v>
      </c>
      <c r="T27" s="19">
        <f t="shared" si="5"/>
        <v>553.13442516576481</v>
      </c>
      <c r="U27" s="11">
        <f t="shared" si="6"/>
        <v>31757.173594152086</v>
      </c>
    </row>
    <row r="28" spans="14:21" x14ac:dyDescent="0.35">
      <c r="N28" s="3">
        <v>19853</v>
      </c>
      <c r="O28" s="19">
        <v>409.70899960000003</v>
      </c>
      <c r="P28" s="20">
        <v>24</v>
      </c>
      <c r="Q28" s="19">
        <f t="shared" si="2"/>
        <v>416.91716839495251</v>
      </c>
      <c r="R28" s="19">
        <f t="shared" si="3"/>
        <v>7.6326010376245552</v>
      </c>
      <c r="S28" s="11">
        <f t="shared" si="4"/>
        <v>-1.9768599904248818</v>
      </c>
      <c r="T28" s="19">
        <f t="shared" si="5"/>
        <v>432.57956098186543</v>
      </c>
      <c r="U28" s="11">
        <f t="shared" si="6"/>
        <v>523.06257792167298</v>
      </c>
    </row>
    <row r="29" spans="14:21" x14ac:dyDescent="0.35">
      <c r="N29" s="3">
        <v>19854</v>
      </c>
      <c r="O29" s="19">
        <v>533.88999939999997</v>
      </c>
      <c r="P29" s="20">
        <v>25</v>
      </c>
      <c r="Q29" s="19">
        <f t="shared" si="2"/>
        <v>481.05625022697012</v>
      </c>
      <c r="R29" s="19">
        <f t="shared" si="3"/>
        <v>16.565614415089239</v>
      </c>
      <c r="S29" s="11">
        <f t="shared" si="4"/>
        <v>33.921967591966776</v>
      </c>
      <c r="T29" s="19">
        <f t="shared" si="5"/>
        <v>451.2102957824668</v>
      </c>
      <c r="U29" s="11">
        <f t="shared" si="6"/>
        <v>6835.9333902831268</v>
      </c>
    </row>
    <row r="30" spans="14:21" x14ac:dyDescent="0.35">
      <c r="N30" s="3">
        <v>19861</v>
      </c>
      <c r="O30" s="19">
        <v>408.9429998</v>
      </c>
      <c r="P30" s="20">
        <v>26</v>
      </c>
      <c r="Q30" s="19">
        <f t="shared" si="2"/>
        <v>452.58682646994316</v>
      </c>
      <c r="R30" s="19">
        <f t="shared" si="3"/>
        <v>9.4461018779349999</v>
      </c>
      <c r="S30" s="11">
        <f t="shared" si="4"/>
        <v>-28.571346603366251</v>
      </c>
      <c r="T30" s="19">
        <f t="shared" si="5"/>
        <v>474.83780613245045</v>
      </c>
      <c r="U30" s="11">
        <f t="shared" si="6"/>
        <v>4342.1255015911529</v>
      </c>
    </row>
    <row r="31" spans="14:21" x14ac:dyDescent="0.35">
      <c r="N31" s="3">
        <v>19862</v>
      </c>
      <c r="O31" s="19">
        <v>448.27899930000001</v>
      </c>
      <c r="P31" s="20">
        <v>27</v>
      </c>
      <c r="Q31" s="19">
        <f t="shared" si="2"/>
        <v>457.24840612787705</v>
      </c>
      <c r="R31" s="19">
        <f t="shared" si="3"/>
        <v>8.689724903202432</v>
      </c>
      <c r="S31" s="11">
        <f t="shared" si="4"/>
        <v>-7.3681066243898368</v>
      </c>
      <c r="T31" s="19">
        <f t="shared" si="5"/>
        <v>455.27966318031815</v>
      </c>
      <c r="U31" s="11">
        <f t="shared" si="6"/>
        <v>49.009294765191079</v>
      </c>
    </row>
    <row r="32" spans="14:21" x14ac:dyDescent="0.35">
      <c r="N32" s="3">
        <v>19863</v>
      </c>
      <c r="O32" s="19">
        <v>510.78599930000001</v>
      </c>
      <c r="P32" s="20">
        <v>28</v>
      </c>
      <c r="Q32" s="19">
        <f t="shared" si="2"/>
        <v>497.93994637779394</v>
      </c>
      <c r="R32" s="19">
        <f t="shared" si="3"/>
        <v>13.748837425809239</v>
      </c>
      <c r="S32" s="11">
        <f t="shared" si="4"/>
        <v>2.1355762914506888</v>
      </c>
      <c r="T32" s="19">
        <f t="shared" si="5"/>
        <v>463.96127104065459</v>
      </c>
      <c r="U32" s="11">
        <f t="shared" si="6"/>
        <v>2192.5551765615414</v>
      </c>
    </row>
    <row r="33" spans="14:21" x14ac:dyDescent="0.35">
      <c r="N33" s="3">
        <v>19864</v>
      </c>
      <c r="O33" s="19">
        <v>662.25299840000002</v>
      </c>
      <c r="P33" s="20">
        <v>29</v>
      </c>
      <c r="Q33" s="19">
        <f t="shared" si="2"/>
        <v>591.40656944855516</v>
      </c>
      <c r="R33" s="19">
        <f t="shared" si="3"/>
        <v>26.35128648257087</v>
      </c>
      <c r="S33" s="11">
        <f t="shared" si="4"/>
        <v>44.166208752827657</v>
      </c>
      <c r="T33" s="19">
        <f t="shared" si="5"/>
        <v>545.61075139556999</v>
      </c>
      <c r="U33" s="11">
        <f t="shared" si="6"/>
        <v>13605.413786242467</v>
      </c>
    </row>
    <row r="34" spans="14:21" x14ac:dyDescent="0.35">
      <c r="N34" s="3">
        <v>19871</v>
      </c>
      <c r="O34" s="19">
        <v>575.32699969999999</v>
      </c>
      <c r="P34" s="20">
        <v>30</v>
      </c>
      <c r="Q34" s="19">
        <f t="shared" si="2"/>
        <v>608.28573544284404</v>
      </c>
      <c r="R34" s="19">
        <f t="shared" si="3"/>
        <v>24.85385507567327</v>
      </c>
      <c r="S34" s="11">
        <f t="shared" si="4"/>
        <v>-29.788574174373608</v>
      </c>
      <c r="T34" s="19">
        <f t="shared" si="5"/>
        <v>589.18650932775984</v>
      </c>
      <c r="U34" s="11">
        <f t="shared" si="6"/>
        <v>192.08600712196792</v>
      </c>
    </row>
    <row r="35" spans="14:21" x14ac:dyDescent="0.35">
      <c r="N35" s="3">
        <v>19872</v>
      </c>
      <c r="O35" s="19">
        <v>637.06399920000001</v>
      </c>
      <c r="P35" s="20">
        <v>31</v>
      </c>
      <c r="Q35" s="19">
        <f t="shared" si="2"/>
        <v>640.85732862512032</v>
      </c>
      <c r="R35" s="19">
        <f t="shared" si="3"/>
        <v>26.073939157725935</v>
      </c>
      <c r="S35" s="11">
        <f t="shared" si="4"/>
        <v>-6.3763283186986222</v>
      </c>
      <c r="T35" s="19">
        <f t="shared" si="5"/>
        <v>625.77148389412753</v>
      </c>
      <c r="U35" s="11">
        <f t="shared" si="6"/>
        <v>127.52090193336433</v>
      </c>
    </row>
    <row r="36" spans="14:21" x14ac:dyDescent="0.35">
      <c r="N36" s="3">
        <v>19873</v>
      </c>
      <c r="O36" s="19">
        <v>786.42399980000005</v>
      </c>
      <c r="P36" s="20">
        <v>32</v>
      </c>
      <c r="Q36" s="19">
        <f t="shared" si="2"/>
        <v>747.13764946964227</v>
      </c>
      <c r="R36" s="19">
        <f t="shared" si="3"/>
        <v>38.753629531175662</v>
      </c>
      <c r="S36" s="11">
        <f t="shared" si="4"/>
        <v>12.442605143193788</v>
      </c>
      <c r="T36" s="19">
        <f t="shared" si="5"/>
        <v>669.06684407429691</v>
      </c>
      <c r="U36" s="11">
        <f t="shared" si="6"/>
        <v>13772.702000026937</v>
      </c>
    </row>
    <row r="37" spans="14:21" x14ac:dyDescent="0.35">
      <c r="N37" s="3">
        <v>19874</v>
      </c>
      <c r="O37" s="19">
        <v>1042.441998</v>
      </c>
      <c r="P37" s="20">
        <v>33</v>
      </c>
      <c r="Q37" s="19">
        <f t="shared" si="2"/>
        <v>931.04299972756257</v>
      </c>
      <c r="R37" s="19">
        <f t="shared" si="3"/>
        <v>61.700418019597848</v>
      </c>
      <c r="S37" s="11">
        <f t="shared" si="4"/>
        <v>62.819125664762204</v>
      </c>
      <c r="T37" s="19">
        <f t="shared" si="5"/>
        <v>830.05748775364555</v>
      </c>
      <c r="U37" s="11">
        <f t="shared" si="6"/>
        <v>45107.180192583844</v>
      </c>
    </row>
    <row r="38" spans="14:21" x14ac:dyDescent="0.35">
      <c r="N38" s="3">
        <v>19881</v>
      </c>
      <c r="O38" s="19">
        <v>867.16099929999996</v>
      </c>
      <c r="P38" s="20">
        <v>34</v>
      </c>
      <c r="Q38" s="19">
        <f t="shared" si="2"/>
        <v>927.27423021038476</v>
      </c>
      <c r="R38" s="19">
        <f t="shared" si="3"/>
        <v>51.350505587327028</v>
      </c>
      <c r="S38" s="11">
        <f t="shared" si="4"/>
        <v>-38.20178008954349</v>
      </c>
      <c r="T38" s="19">
        <f t="shared" si="5"/>
        <v>962.95484357278679</v>
      </c>
      <c r="U38" s="11">
        <f t="shared" si="6"/>
        <v>9176.4606005589339</v>
      </c>
    </row>
    <row r="39" spans="14:21" x14ac:dyDescent="0.35">
      <c r="N39" s="3">
        <v>19882</v>
      </c>
      <c r="O39" s="19">
        <v>993.05099870000004</v>
      </c>
      <c r="P39" s="20">
        <v>35</v>
      </c>
      <c r="Q39" s="19">
        <f t="shared" si="2"/>
        <v>992.84202456231526</v>
      </c>
      <c r="R39" s="19">
        <f t="shared" si="3"/>
        <v>53.598092570979418</v>
      </c>
      <c r="S39" s="11">
        <f t="shared" si="4"/>
        <v>-4.5493165222737426</v>
      </c>
      <c r="T39" s="19">
        <f t="shared" si="5"/>
        <v>972.24840747901317</v>
      </c>
      <c r="U39" s="11">
        <f t="shared" si="6"/>
        <v>432.74780150747995</v>
      </c>
    </row>
    <row r="40" spans="14:21" x14ac:dyDescent="0.35">
      <c r="N40" s="3">
        <v>19883</v>
      </c>
      <c r="O40" s="19">
        <v>1168.7189980000001</v>
      </c>
      <c r="P40" s="20">
        <v>36</v>
      </c>
      <c r="Q40" s="19">
        <f t="shared" si="2"/>
        <v>1121.5064409484917</v>
      </c>
      <c r="R40" s="19">
        <f t="shared" si="3"/>
        <v>65.465199943640101</v>
      </c>
      <c r="S40" s="11">
        <f t="shared" si="4"/>
        <v>22.089103951466296</v>
      </c>
      <c r="T40" s="19">
        <f t="shared" si="5"/>
        <v>1058.8827222764885</v>
      </c>
      <c r="U40" s="11">
        <f t="shared" si="6"/>
        <v>12064.007464811255</v>
      </c>
    </row>
    <row r="41" spans="14:21" x14ac:dyDescent="0.35">
      <c r="N41" s="3">
        <v>19884</v>
      </c>
      <c r="O41" s="19">
        <v>1405.1369970000001</v>
      </c>
      <c r="P41" s="20">
        <v>37</v>
      </c>
      <c r="Q41" s="19">
        <f t="shared" si="2"/>
        <v>1293.14121338626</v>
      </c>
      <c r="R41" s="19">
        <f t="shared" si="3"/>
        <v>82.249366963715119</v>
      </c>
      <c r="S41" s="11">
        <f t="shared" si="4"/>
        <v>76.462589237865387</v>
      </c>
      <c r="T41" s="19">
        <f t="shared" si="5"/>
        <v>1249.7907665568939</v>
      </c>
      <c r="U41" s="11">
        <f t="shared" si="6"/>
        <v>24132.45131288264</v>
      </c>
    </row>
    <row r="42" spans="14:21" x14ac:dyDescent="0.35">
      <c r="N42" s="3">
        <v>19891</v>
      </c>
      <c r="O42" s="19">
        <v>1246.9169999999999</v>
      </c>
      <c r="P42" s="20">
        <v>38</v>
      </c>
      <c r="Q42" s="19">
        <f t="shared" si="2"/>
        <v>1313.6953695000702</v>
      </c>
      <c r="R42" s="19">
        <f t="shared" si="3"/>
        <v>72.496076082744324</v>
      </c>
      <c r="S42" s="11">
        <f t="shared" si="4"/>
        <v>-46.130006059485652</v>
      </c>
      <c r="T42" s="19">
        <f t="shared" si="5"/>
        <v>1337.1888002604317</v>
      </c>
      <c r="U42" s="11">
        <f t="shared" si="6"/>
        <v>8148.9979222592847</v>
      </c>
    </row>
    <row r="43" spans="14:21" x14ac:dyDescent="0.35">
      <c r="N43" s="3">
        <v>19892</v>
      </c>
      <c r="O43" s="19">
        <v>1248.211998</v>
      </c>
      <c r="P43" s="20">
        <v>39</v>
      </c>
      <c r="Q43" s="19">
        <f t="shared" si="2"/>
        <v>1295.0001760417017</v>
      </c>
      <c r="R43" s="19">
        <f t="shared" si="3"/>
        <v>58.07980348415807</v>
      </c>
      <c r="S43" s="11">
        <f t="shared" si="4"/>
        <v>-16.267973148097653</v>
      </c>
      <c r="T43" s="19">
        <f t="shared" si="5"/>
        <v>1381.6421290605408</v>
      </c>
      <c r="U43" s="11">
        <f t="shared" si="6"/>
        <v>17803.5998748331</v>
      </c>
    </row>
    <row r="44" spans="14:21" x14ac:dyDescent="0.35">
      <c r="N44" s="3">
        <v>19893</v>
      </c>
      <c r="O44" s="19">
        <v>1383.7469980000001</v>
      </c>
      <c r="P44" s="20">
        <v>40</v>
      </c>
      <c r="Q44" s="19">
        <f t="shared" si="2"/>
        <v>1358.9424553333884</v>
      </c>
      <c r="R44" s="19">
        <f t="shared" si="3"/>
        <v>59.006592306917533</v>
      </c>
      <c r="S44" s="11">
        <f t="shared" si="4"/>
        <v>22.842469282504428</v>
      </c>
      <c r="T44" s="19">
        <f t="shared" si="5"/>
        <v>1375.169083477326</v>
      </c>
      <c r="U44" s="11">
        <f t="shared" si="6"/>
        <v>73.580617558302606</v>
      </c>
    </row>
    <row r="45" spans="14:21" x14ac:dyDescent="0.35">
      <c r="N45" s="3">
        <v>19894</v>
      </c>
      <c r="O45" s="19">
        <v>1493.3829989999999</v>
      </c>
      <c r="P45" s="20">
        <v>41</v>
      </c>
      <c r="Q45" s="19">
        <f t="shared" si="2"/>
        <v>1417.2460370589406</v>
      </c>
      <c r="R45" s="19">
        <f t="shared" si="3"/>
        <v>58.895454560599795</v>
      </c>
      <c r="S45" s="11">
        <f t="shared" si="4"/>
        <v>76.372247918473761</v>
      </c>
      <c r="T45" s="19">
        <f t="shared" si="5"/>
        <v>1494.4116368781713</v>
      </c>
      <c r="U45" s="11">
        <f t="shared" si="6"/>
        <v>1.058095884408891</v>
      </c>
    </row>
    <row r="46" spans="14:21" x14ac:dyDescent="0.35">
      <c r="N46" s="3">
        <v>19901</v>
      </c>
      <c r="O46" s="19">
        <v>1346.202</v>
      </c>
      <c r="P46" s="20">
        <v>42</v>
      </c>
      <c r="Q46" s="19">
        <f t="shared" si="2"/>
        <v>1418.8628745106262</v>
      </c>
      <c r="R46" s="19">
        <f t="shared" si="3"/>
        <v>49.840375467311439</v>
      </c>
      <c r="S46" s="11">
        <f t="shared" si="4"/>
        <v>-53.490671716177594</v>
      </c>
      <c r="T46" s="19">
        <f t="shared" si="5"/>
        <v>1430.0114855600548</v>
      </c>
      <c r="U46" s="11">
        <f t="shared" si="6"/>
        <v>7024.0298698410306</v>
      </c>
    </row>
    <row r="47" spans="14:21" x14ac:dyDescent="0.35">
      <c r="N47" s="3">
        <v>19902</v>
      </c>
      <c r="O47" s="19">
        <v>1364.759998</v>
      </c>
      <c r="P47" s="20">
        <v>43</v>
      </c>
      <c r="Q47" s="19">
        <f t="shared" si="2"/>
        <v>1408.7826014683701</v>
      </c>
      <c r="R47" s="19">
        <f t="shared" si="3"/>
        <v>40.367622126504578</v>
      </c>
      <c r="S47" s="11">
        <f t="shared" si="4"/>
        <v>-23.968156600020357</v>
      </c>
      <c r="T47" s="19">
        <f t="shared" si="5"/>
        <v>1452.4352768298399</v>
      </c>
      <c r="U47" s="11">
        <f t="shared" si="6"/>
        <v>7686.9545178901817</v>
      </c>
    </row>
    <row r="48" spans="14:21" x14ac:dyDescent="0.35">
      <c r="N48" s="3">
        <v>19903</v>
      </c>
      <c r="O48" s="19">
        <v>1354.0899959999999</v>
      </c>
      <c r="P48" s="20">
        <v>44</v>
      </c>
      <c r="Q48" s="19">
        <f t="shared" si="2"/>
        <v>1368.5709981597224</v>
      </c>
      <c r="R48" s="19">
        <f t="shared" si="3"/>
        <v>27.628989519439401</v>
      </c>
      <c r="S48" s="11">
        <f t="shared" si="4"/>
        <v>12.487527643889797</v>
      </c>
      <c r="T48" s="19">
        <f t="shared" si="5"/>
        <v>1471.9926928773791</v>
      </c>
      <c r="U48" s="11">
        <f t="shared" si="6"/>
        <v>13901.045930959159</v>
      </c>
    </row>
    <row r="49" spans="14:21" x14ac:dyDescent="0.35">
      <c r="N49" s="3">
        <v>19904</v>
      </c>
      <c r="O49" s="19">
        <v>1675.505997</v>
      </c>
      <c r="P49" s="20">
        <v>45</v>
      </c>
      <c r="Q49" s="19">
        <f t="shared" si="2"/>
        <v>1534.8927041439183</v>
      </c>
      <c r="R49" s="19">
        <f t="shared" si="3"/>
        <v>49.554685016999429</v>
      </c>
      <c r="S49" s="11">
        <f t="shared" si="4"/>
        <v>94.195141808776356</v>
      </c>
      <c r="T49" s="19">
        <f t="shared" si="5"/>
        <v>1472.5722355976354</v>
      </c>
      <c r="U49" s="11">
        <f t="shared" si="6"/>
        <v>41182.111516911827</v>
      </c>
    </row>
    <row r="50" spans="14:21" x14ac:dyDescent="0.35">
      <c r="N50" s="3">
        <v>19911</v>
      </c>
      <c r="O50" s="19">
        <v>1597.6779979999999</v>
      </c>
      <c r="P50" s="20">
        <v>46</v>
      </c>
      <c r="Q50" s="19">
        <f t="shared" si="2"/>
        <v>1630.0472715179412</v>
      </c>
      <c r="R50" s="19">
        <f t="shared" si="3"/>
        <v>56.763492810007939</v>
      </c>
      <c r="S50" s="11">
        <f t="shared" si="4"/>
        <v>-47.630797561459175</v>
      </c>
      <c r="T50" s="19">
        <f t="shared" si="5"/>
        <v>1530.9567174447402</v>
      </c>
      <c r="U50" s="11">
        <f t="shared" si="6"/>
        <v>4451.7292789336734</v>
      </c>
    </row>
    <row r="51" spans="14:21" x14ac:dyDescent="0.35">
      <c r="N51" s="3">
        <v>19912</v>
      </c>
      <c r="O51" s="19">
        <v>1528.6039960000001</v>
      </c>
      <c r="P51" s="20">
        <v>47</v>
      </c>
      <c r="Q51" s="19">
        <f t="shared" si="2"/>
        <v>1595.0669480878819</v>
      </c>
      <c r="R51" s="19">
        <f t="shared" si="3"/>
        <v>42.259869044191966</v>
      </c>
      <c r="S51" s="11">
        <f t="shared" si="4"/>
        <v>-35.757818981848772</v>
      </c>
      <c r="T51" s="19">
        <f t="shared" si="5"/>
        <v>1662.8426077279287</v>
      </c>
      <c r="U51" s="11">
        <f t="shared" si="6"/>
        <v>18020.004878641579</v>
      </c>
    </row>
    <row r="52" spans="14:21" x14ac:dyDescent="0.35">
      <c r="N52" s="3">
        <v>19913</v>
      </c>
      <c r="O52" s="19">
        <v>1507.060997</v>
      </c>
      <c r="P52" s="20">
        <v>48</v>
      </c>
      <c r="Q52" s="19">
        <f t="shared" si="2"/>
        <v>1539.7637036773808</v>
      </c>
      <c r="R52" s="19">
        <f t="shared" si="3"/>
        <v>26.836282485880645</v>
      </c>
      <c r="S52" s="11">
        <f t="shared" si="4"/>
        <v>-4.9951345876882769E-2</v>
      </c>
      <c r="T52" s="19">
        <f t="shared" si="5"/>
        <v>1649.8143447759635</v>
      </c>
      <c r="U52" s="11">
        <f t="shared" si="6"/>
        <v>20378.518301245167</v>
      </c>
    </row>
    <row r="53" spans="14:21" x14ac:dyDescent="0.35">
      <c r="N53" s="3">
        <v>19914</v>
      </c>
      <c r="O53" s="19">
        <v>1862.6120000000001</v>
      </c>
      <c r="P53" s="20">
        <v>49</v>
      </c>
      <c r="Q53" s="19">
        <f t="shared" si="2"/>
        <v>1704.5293775890696</v>
      </c>
      <c r="R53" s="19">
        <f t="shared" si="3"/>
        <v>48.641305227175934</v>
      </c>
      <c r="S53" s="11">
        <f t="shared" si="4"/>
        <v>111.91994358927116</v>
      </c>
      <c r="T53" s="19">
        <f t="shared" si="5"/>
        <v>1660.7951279720378</v>
      </c>
      <c r="U53" s="11">
        <f t="shared" si="6"/>
        <v>40730.049835150909</v>
      </c>
    </row>
    <row r="54" spans="14:21" x14ac:dyDescent="0.35">
      <c r="N54" s="3">
        <v>19921</v>
      </c>
      <c r="O54" s="19">
        <v>1716.0249980000001</v>
      </c>
      <c r="P54" s="20">
        <v>50</v>
      </c>
      <c r="Q54" s="19">
        <f t="shared" si="2"/>
        <v>1760.3366110433856</v>
      </c>
      <c r="R54" s="19">
        <f t="shared" si="3"/>
        <v>49.774154624538262</v>
      </c>
      <c r="S54" s="11">
        <f t="shared" si="4"/>
        <v>-46.709930325793607</v>
      </c>
      <c r="T54" s="19">
        <f t="shared" si="5"/>
        <v>1705.5398852547864</v>
      </c>
      <c r="U54" s="11">
        <f t="shared" si="6"/>
        <v>109.93758927984183</v>
      </c>
    </row>
    <row r="55" spans="14:21" x14ac:dyDescent="0.35">
      <c r="N55" s="3">
        <v>19922</v>
      </c>
      <c r="O55" s="19">
        <v>1740.1709980000001</v>
      </c>
      <c r="P55" s="20">
        <v>51</v>
      </c>
      <c r="Q55" s="19">
        <f t="shared" si="2"/>
        <v>1786.7495108201861</v>
      </c>
      <c r="R55" s="19">
        <f t="shared" si="3"/>
        <v>46.081013605395015</v>
      </c>
      <c r="S55" s="11">
        <f t="shared" si="4"/>
        <v>-38.759888426507416</v>
      </c>
      <c r="T55" s="19">
        <f t="shared" si="5"/>
        <v>1774.3529466860753</v>
      </c>
      <c r="U55" s="11">
        <f t="shared" si="6"/>
        <v>1168.4056159774782</v>
      </c>
    </row>
    <row r="56" spans="14:21" x14ac:dyDescent="0.35">
      <c r="N56" s="3">
        <v>19923</v>
      </c>
      <c r="O56" s="19">
        <v>1767.733997</v>
      </c>
      <c r="P56" s="20">
        <v>52</v>
      </c>
      <c r="Q56" s="19">
        <f t="shared" si="2"/>
        <v>1788.3751993437263</v>
      </c>
      <c r="R56" s="19">
        <f t="shared" si="3"/>
        <v>39.053146924036319</v>
      </c>
      <c r="S56" s="11">
        <f t="shared" si="4"/>
        <v>-5.76274263001135</v>
      </c>
      <c r="T56" s="19">
        <f t="shared" si="5"/>
        <v>1832.7805730797043</v>
      </c>
      <c r="U56" s="11">
        <f t="shared" si="6"/>
        <v>4231.0570596927482</v>
      </c>
    </row>
    <row r="57" spans="14:21" x14ac:dyDescent="0.35">
      <c r="N57" s="3">
        <v>19924</v>
      </c>
      <c r="O57" s="19">
        <v>2000.2919999999999</v>
      </c>
      <c r="P57" s="20">
        <v>53</v>
      </c>
      <c r="Q57" s="19">
        <f t="shared" si="2"/>
        <v>1869.0796153949818</v>
      </c>
      <c r="R57" s="19">
        <f t="shared" si="3"/>
        <v>45.637725171895468</v>
      </c>
      <c r="S57" s="11">
        <f t="shared" si="4"/>
        <v>117.27239589515331</v>
      </c>
      <c r="T57" s="19">
        <f t="shared" si="5"/>
        <v>1939.3482898570337</v>
      </c>
      <c r="U57" s="11">
        <f t="shared" si="6"/>
        <v>3714.1358059898826</v>
      </c>
    </row>
    <row r="58" spans="14:21" x14ac:dyDescent="0.35">
      <c r="N58" s="3">
        <v>19931</v>
      </c>
      <c r="O58" s="19">
        <v>1973.8939969999999</v>
      </c>
      <c r="P58" s="20">
        <v>54</v>
      </c>
      <c r="Q58" s="19">
        <f t="shared" si="2"/>
        <v>1987.0842954456039</v>
      </c>
      <c r="R58" s="19">
        <f t="shared" si="3"/>
        <v>57.078093903586023</v>
      </c>
      <c r="S58" s="11">
        <f t="shared" si="4"/>
        <v>-37.410317549836321</v>
      </c>
      <c r="T58" s="19">
        <f t="shared" si="5"/>
        <v>1868.0074102410836</v>
      </c>
      <c r="U58" s="11">
        <f t="shared" si="6"/>
        <v>11211.969255453516</v>
      </c>
    </row>
    <row r="59" spans="14:21" x14ac:dyDescent="0.35">
      <c r="N59" s="3">
        <v>19932</v>
      </c>
      <c r="O59" s="19">
        <v>1861.9789960000001</v>
      </c>
      <c r="P59" s="20">
        <v>55</v>
      </c>
      <c r="Q59" s="19">
        <f t="shared" si="2"/>
        <v>1946.1412647952375</v>
      </c>
      <c r="R59" s="19">
        <f t="shared" si="3"/>
        <v>41.582101150105721</v>
      </c>
      <c r="S59" s="11">
        <f t="shared" si="4"/>
        <v>-51.356224748012529</v>
      </c>
      <c r="T59" s="19">
        <f t="shared" si="5"/>
        <v>2005.4025009226825</v>
      </c>
      <c r="U59" s="11">
        <f t="shared" si="6"/>
        <v>20570.301764306721</v>
      </c>
    </row>
    <row r="60" spans="14:21" x14ac:dyDescent="0.35">
      <c r="N60" s="3">
        <v>19933</v>
      </c>
      <c r="O60" s="19">
        <v>2140.788994</v>
      </c>
      <c r="P60" s="20">
        <v>56</v>
      </c>
      <c r="Q60" s="19">
        <f t="shared" si="2"/>
        <v>2096.2727666448727</v>
      </c>
      <c r="R60" s="19">
        <f t="shared" si="3"/>
        <v>58.742491160819128</v>
      </c>
      <c r="S60" s="11">
        <f t="shared" si="4"/>
        <v>8.1865439643950833</v>
      </c>
      <c r="T60" s="19">
        <f t="shared" si="5"/>
        <v>1981.9606233153318</v>
      </c>
      <c r="U60" s="11">
        <f t="shared" si="6"/>
        <v>25226.451334346384</v>
      </c>
    </row>
    <row r="61" spans="14:21" x14ac:dyDescent="0.35">
      <c r="N61" s="3">
        <v>19934</v>
      </c>
      <c r="O61" s="19">
        <v>2468.8539959999998</v>
      </c>
      <c r="P61" s="20">
        <v>57</v>
      </c>
      <c r="Q61" s="19">
        <f t="shared" si="2"/>
        <v>2289.3562358204681</v>
      </c>
      <c r="R61" s="19">
        <f t="shared" si="3"/>
        <v>79.98022773327196</v>
      </c>
      <c r="S61" s="11">
        <f t="shared" si="4"/>
        <v>134.53606378852299</v>
      </c>
      <c r="T61" s="19">
        <f t="shared" si="5"/>
        <v>2272.2876537008451</v>
      </c>
      <c r="U61" s="11">
        <f t="shared" si="6"/>
        <v>38638.326924868459</v>
      </c>
    </row>
    <row r="62" spans="14:21" x14ac:dyDescent="0.35">
      <c r="N62" s="3">
        <v>19941</v>
      </c>
      <c r="O62" s="19">
        <v>2076.6999970000002</v>
      </c>
      <c r="P62" s="20">
        <v>58</v>
      </c>
      <c r="Q62" s="19">
        <f t="shared" si="2"/>
        <v>2194.9051236250175</v>
      </c>
      <c r="R62" s="19">
        <f t="shared" si="3"/>
        <v>52.404674077717061</v>
      </c>
      <c r="S62" s="11">
        <f t="shared" si="4"/>
        <v>-59.825851270260088</v>
      </c>
      <c r="T62" s="19">
        <f t="shared" si="5"/>
        <v>2331.9261460039038</v>
      </c>
      <c r="U62" s="11">
        <f t="shared" si="6"/>
        <v>65140.38713536282</v>
      </c>
    </row>
    <row r="63" spans="14:21" x14ac:dyDescent="0.35">
      <c r="N63" s="3">
        <v>19942</v>
      </c>
      <c r="O63" s="19">
        <v>2149.9079969999998</v>
      </c>
      <c r="P63" s="20">
        <v>59</v>
      </c>
      <c r="Q63" s="19">
        <f t="shared" si="2"/>
        <v>2215.8404849269141</v>
      </c>
      <c r="R63" s="19">
        <f t="shared" si="3"/>
        <v>47.429743980249043</v>
      </c>
      <c r="S63" s="11">
        <f t="shared" si="4"/>
        <v>-55.400231071493181</v>
      </c>
      <c r="T63" s="19">
        <f t="shared" si="5"/>
        <v>2195.9535729547219</v>
      </c>
      <c r="U63" s="11">
        <f t="shared" si="6"/>
        <v>2120.1950650020867</v>
      </c>
    </row>
    <row r="64" spans="14:21" x14ac:dyDescent="0.35">
      <c r="N64" s="3">
        <v>19943</v>
      </c>
      <c r="O64" s="19">
        <v>2493.2859960000001</v>
      </c>
      <c r="P64" s="20">
        <v>60</v>
      </c>
      <c r="Q64" s="19">
        <f t="shared" si="2"/>
        <v>2414.8768286880104</v>
      </c>
      <c r="R64" s="19">
        <f t="shared" si="3"/>
        <v>71.396973312439656</v>
      </c>
      <c r="S64" s="11">
        <f t="shared" si="4"/>
        <v>27.668953782579276</v>
      </c>
      <c r="T64" s="19">
        <f t="shared" si="5"/>
        <v>2271.4567728715583</v>
      </c>
      <c r="U64" s="11">
        <f t="shared" si="6"/>
        <v>49208.204233767996</v>
      </c>
    </row>
    <row r="65" spans="14:21" x14ac:dyDescent="0.35">
      <c r="N65" s="3">
        <v>19944</v>
      </c>
      <c r="O65" s="19">
        <v>2832</v>
      </c>
      <c r="P65" s="20">
        <v>61</v>
      </c>
      <c r="Q65" s="19">
        <f t="shared" si="2"/>
        <v>2630.6092403320172</v>
      </c>
      <c r="R65" s="19">
        <f t="shared" si="3"/>
        <v>94.214717106281725</v>
      </c>
      <c r="S65" s="11">
        <f t="shared" si="4"/>
        <v>153.08408323442885</v>
      </c>
      <c r="T65" s="19">
        <f t="shared" si="5"/>
        <v>2620.8098657889727</v>
      </c>
      <c r="U65" s="11">
        <f t="shared" si="6"/>
        <v>44601.272788071714</v>
      </c>
    </row>
    <row r="66" spans="14:21" x14ac:dyDescent="0.35">
      <c r="N66" s="3">
        <v>19951</v>
      </c>
      <c r="O66" s="19">
        <v>2652</v>
      </c>
      <c r="P66" s="20">
        <v>62</v>
      </c>
      <c r="Q66" s="19">
        <f t="shared" si="2"/>
        <v>2715.9405531152092</v>
      </c>
      <c r="R66" s="19">
        <f t="shared" si="3"/>
        <v>92.810354835972689</v>
      </c>
      <c r="S66" s="11">
        <f t="shared" si="4"/>
        <v>-60.967425079403228</v>
      </c>
      <c r="T66" s="19">
        <f t="shared" si="5"/>
        <v>2664.9981061680387</v>
      </c>
      <c r="U66" s="11">
        <f t="shared" si="6"/>
        <v>168.95076395560577</v>
      </c>
    </row>
    <row r="67" spans="14:21" x14ac:dyDescent="0.35">
      <c r="N67" s="3">
        <v>19952</v>
      </c>
      <c r="O67" s="19">
        <v>2575</v>
      </c>
      <c r="P67" s="20">
        <v>63</v>
      </c>
      <c r="Q67" s="19">
        <f t="shared" si="2"/>
        <v>2686.8592143816372</v>
      </c>
      <c r="R67" s="19">
        <f t="shared" si="3"/>
        <v>73.540704453381309</v>
      </c>
      <c r="S67" s="11">
        <f t="shared" si="4"/>
        <v>-71.064086939161015</v>
      </c>
      <c r="T67" s="19">
        <f t="shared" si="5"/>
        <v>2753.3506768796888</v>
      </c>
      <c r="U67" s="11">
        <f t="shared" si="6"/>
        <v>31808.963943443148</v>
      </c>
    </row>
    <row r="68" spans="14:21" x14ac:dyDescent="0.35">
      <c r="N68" s="3">
        <v>19953</v>
      </c>
      <c r="O68" s="19">
        <v>3003</v>
      </c>
      <c r="P68" s="20">
        <v>64</v>
      </c>
      <c r="Q68" s="19">
        <f t="shared" si="2"/>
        <v>2907.2920953930325</v>
      </c>
      <c r="R68" s="19">
        <f t="shared" si="3"/>
        <v>96.762638641996489</v>
      </c>
      <c r="S68" s="11">
        <f t="shared" si="4"/>
        <v>46.545530309756529</v>
      </c>
      <c r="T68" s="19">
        <f t="shared" si="5"/>
        <v>2788.0688726175977</v>
      </c>
      <c r="U68" s="11">
        <f t="shared" si="6"/>
        <v>46195.389517870462</v>
      </c>
    </row>
    <row r="69" spans="14:21" x14ac:dyDescent="0.35">
      <c r="N69" s="3">
        <v>19954</v>
      </c>
      <c r="O69" s="19">
        <v>3148</v>
      </c>
      <c r="P69" s="20">
        <v>65</v>
      </c>
      <c r="Q69" s="19">
        <f t="shared" si="2"/>
        <v>2997.8089157758236</v>
      </c>
      <c r="R69" s="19">
        <f t="shared" si="3"/>
        <v>95.775247863481923</v>
      </c>
      <c r="S69" s="11">
        <f t="shared" si="4"/>
        <v>152.28145596654181</v>
      </c>
      <c r="T69" s="19">
        <f t="shared" si="5"/>
        <v>3157.1388172694578</v>
      </c>
      <c r="U69" s="11">
        <f t="shared" si="6"/>
        <v>83.517981084540693</v>
      </c>
    </row>
    <row r="70" spans="14:21" x14ac:dyDescent="0.35">
      <c r="N70" s="3">
        <v>19961</v>
      </c>
      <c r="O70" s="19">
        <v>2185</v>
      </c>
      <c r="P70" s="20">
        <v>66</v>
      </c>
      <c r="Q70" s="19">
        <f t="shared" si="2"/>
        <v>2514.2903725052465</v>
      </c>
      <c r="R70" s="19">
        <f t="shared" si="3"/>
        <v>4.1956783533548219</v>
      </c>
      <c r="S70" s="11">
        <f t="shared" si="4"/>
        <v>-135.41035210446483</v>
      </c>
      <c r="T70" s="19">
        <f t="shared" si="5"/>
        <v>3032.6167385599024</v>
      </c>
      <c r="U70" s="11">
        <f t="shared" si="6"/>
        <v>718454.13548692595</v>
      </c>
    </row>
    <row r="71" spans="14:21" x14ac:dyDescent="0.35">
      <c r="N71" s="3">
        <v>19962</v>
      </c>
      <c r="O71" s="19">
        <v>2179</v>
      </c>
      <c r="P71" s="20">
        <v>67</v>
      </c>
      <c r="Q71" s="19">
        <f t="shared" si="2"/>
        <v>2335.0361848652419</v>
      </c>
      <c r="R71" s="19">
        <f t="shared" si="3"/>
        <v>-24.805598738659583</v>
      </c>
      <c r="S71" s="11">
        <f t="shared" si="4"/>
        <v>-94.638558469687979</v>
      </c>
      <c r="T71" s="19">
        <f t="shared" si="5"/>
        <v>2447.4219639194403</v>
      </c>
      <c r="U71" s="11">
        <f t="shared" si="6"/>
        <v>72050.350714369284</v>
      </c>
    </row>
    <row r="72" spans="14:21" x14ac:dyDescent="0.35">
      <c r="N72" s="3">
        <v>19963</v>
      </c>
      <c r="O72" s="19">
        <v>2321</v>
      </c>
      <c r="P72" s="20">
        <v>68</v>
      </c>
      <c r="Q72" s="19">
        <f t="shared" si="2"/>
        <v>2285.779815890884</v>
      </c>
      <c r="R72" s="19">
        <f t="shared" si="3"/>
        <v>-28.670979391182563</v>
      </c>
      <c r="S72" s="11">
        <f t="shared" si="4"/>
        <v>43.403451226189325</v>
      </c>
      <c r="T72" s="19">
        <f t="shared" si="5"/>
        <v>2356.7761164363387</v>
      </c>
      <c r="U72" s="11">
        <f t="shared" si="6"/>
        <v>1279.9305072664658</v>
      </c>
    </row>
    <row r="73" spans="14:21" x14ac:dyDescent="0.35">
      <c r="N73" s="3">
        <v>19964</v>
      </c>
      <c r="O73" s="19">
        <v>2129</v>
      </c>
      <c r="P73" s="20">
        <v>69</v>
      </c>
      <c r="Q73" s="19">
        <f t="shared" si="2"/>
        <v>2065.4793557087451</v>
      </c>
      <c r="R73" s="19">
        <f t="shared" si="3"/>
        <v>-58.965357865236889</v>
      </c>
      <c r="S73" s="11">
        <f t="shared" si="4"/>
        <v>127.65585204552507</v>
      </c>
      <c r="T73" s="19">
        <f t="shared" si="5"/>
        <v>2409.390292466243</v>
      </c>
      <c r="U73" s="11">
        <f t="shared" si="6"/>
        <v>78618.716109305256</v>
      </c>
    </row>
    <row r="74" spans="14:21" x14ac:dyDescent="0.35">
      <c r="N74" s="3">
        <v>19971</v>
      </c>
      <c r="O74" s="19">
        <v>1601</v>
      </c>
      <c r="P74" s="20">
        <v>70</v>
      </c>
      <c r="Q74" s="19">
        <f t="shared" si="2"/>
        <v>1821.9148059904285</v>
      </c>
      <c r="R74" s="19">
        <f t="shared" si="3"/>
        <v>-88.148329926316961</v>
      </c>
      <c r="S74" s="11">
        <f t="shared" si="4"/>
        <v>-159.13251929894113</v>
      </c>
      <c r="T74" s="19">
        <f t="shared" si="5"/>
        <v>1871.1036457390433</v>
      </c>
      <c r="U74" s="11">
        <f t="shared" si="6"/>
        <v>72955.979441522577</v>
      </c>
    </row>
    <row r="75" spans="14:21" x14ac:dyDescent="0.35">
      <c r="N75" s="3">
        <v>19972</v>
      </c>
      <c r="O75" s="19">
        <v>1737</v>
      </c>
      <c r="P75" s="20">
        <v>71</v>
      </c>
      <c r="Q75" s="19">
        <f t="shared" si="2"/>
        <v>1800.6560112557347</v>
      </c>
      <c r="R75" s="19">
        <f t="shared" si="3"/>
        <v>-77.573877150654894</v>
      </c>
      <c r="S75" s="11">
        <f t="shared" si="4"/>
        <v>-86.042828870614898</v>
      </c>
      <c r="T75" s="19">
        <f t="shared" si="5"/>
        <v>1639.1279175944235</v>
      </c>
      <c r="U75" s="11">
        <f t="shared" si="6"/>
        <v>9578.9445144039619</v>
      </c>
    </row>
    <row r="76" spans="14:21" x14ac:dyDescent="0.35">
      <c r="N76" s="3">
        <v>19973</v>
      </c>
      <c r="O76" s="19">
        <v>1614</v>
      </c>
      <c r="P76" s="20">
        <v>72</v>
      </c>
      <c r="Q76" s="19">
        <f t="shared" si="2"/>
        <v>1618.8676362060339</v>
      </c>
      <c r="R76" s="19">
        <f t="shared" si="3"/>
        <v>-94.048969755436559</v>
      </c>
      <c r="S76" s="11">
        <f t="shared" si="4"/>
        <v>30.011227140955292</v>
      </c>
      <c r="T76" s="19">
        <f t="shared" si="5"/>
        <v>1766.4855853312692</v>
      </c>
      <c r="U76" s="11">
        <f t="shared" si="6"/>
        <v>23251.853733819797</v>
      </c>
    </row>
    <row r="77" spans="14:21" x14ac:dyDescent="0.35">
      <c r="N77" s="3">
        <v>19974</v>
      </c>
      <c r="O77" s="19">
        <v>1578</v>
      </c>
      <c r="P77" s="20">
        <v>73</v>
      </c>
      <c r="Q77" s="19">
        <f t="shared" si="2"/>
        <v>1473.9199238941424</v>
      </c>
      <c r="R77" s="19">
        <f t="shared" si="3"/>
        <v>-102.09546533896722</v>
      </c>
      <c r="S77" s="11">
        <f t="shared" si="4"/>
        <v>121.1150407408158</v>
      </c>
      <c r="T77" s="19">
        <f t="shared" si="5"/>
        <v>1652.4745184961225</v>
      </c>
      <c r="U77" s="11">
        <f t="shared" si="6"/>
        <v>5546.4539052292967</v>
      </c>
    </row>
    <row r="78" spans="14:21" x14ac:dyDescent="0.35">
      <c r="N78" s="3">
        <v>19981</v>
      </c>
      <c r="O78" s="19">
        <v>1405</v>
      </c>
      <c r="P78" s="20">
        <v>74</v>
      </c>
      <c r="Q78" s="19">
        <f t="shared" ref="Q78:Q108" si="7">($N$2*(O78-S74))+((1-$N$2)*(Q77+R77))</f>
        <v>1503.2551636202593</v>
      </c>
      <c r="R78" s="19">
        <f t="shared" ref="R78:R108" si="8">($O$2*(Q78-Q77))+((1-$O$2)*R77)</f>
        <v>-81.317808863986187</v>
      </c>
      <c r="S78" s="11">
        <f t="shared" ref="S78:S108" si="9">($P$2*(O78-Q78))+((1-$P$2)*S74)</f>
        <v>-142.24283994149698</v>
      </c>
      <c r="T78" s="19">
        <f t="shared" ref="T78:T108" si="10">Q77+R77+S74</f>
        <v>1212.691939256234</v>
      </c>
      <c r="U78" s="11">
        <f t="shared" ref="U78:U108" si="11">(O78-T78)^2</f>
        <v>36982.39022702798</v>
      </c>
    </row>
    <row r="79" spans="14:21" x14ac:dyDescent="0.35">
      <c r="N79" s="3">
        <v>19982</v>
      </c>
      <c r="O79" s="19">
        <v>1402</v>
      </c>
      <c r="P79" s="20">
        <v>75</v>
      </c>
      <c r="Q79" s="19">
        <f t="shared" si="7"/>
        <v>1467.1163713711096</v>
      </c>
      <c r="R79" s="19">
        <f t="shared" si="8"/>
        <v>-74.1755350198667</v>
      </c>
      <c r="S79" s="11">
        <f t="shared" si="9"/>
        <v>-80.237038633612286</v>
      </c>
      <c r="T79" s="19">
        <f t="shared" si="10"/>
        <v>1335.8945258856584</v>
      </c>
      <c r="U79" s="11">
        <f t="shared" si="11"/>
        <v>4369.9337078818917</v>
      </c>
    </row>
    <row r="80" spans="14:21" x14ac:dyDescent="0.35">
      <c r="N80" s="3">
        <v>19983</v>
      </c>
      <c r="O80" s="19">
        <v>1556</v>
      </c>
      <c r="P80" s="20">
        <v>76</v>
      </c>
      <c r="Q80" s="19">
        <f t="shared" si="7"/>
        <v>1483.8708994751923</v>
      </c>
      <c r="R80" s="19">
        <f t="shared" si="8"/>
        <v>-59.800556099209018</v>
      </c>
      <c r="S80" s="11">
        <f t="shared" si="9"/>
        <v>41.696317085159308</v>
      </c>
      <c r="T80" s="19">
        <f t="shared" si="10"/>
        <v>1422.9520634921982</v>
      </c>
      <c r="U80" s="11">
        <f t="shared" si="11"/>
        <v>17701.753408984045</v>
      </c>
    </row>
    <row r="81" spans="14:21" x14ac:dyDescent="0.35">
      <c r="N81" s="3">
        <v>19984</v>
      </c>
      <c r="O81" s="19">
        <v>1710</v>
      </c>
      <c r="P81" s="20">
        <v>77</v>
      </c>
      <c r="Q81" s="19">
        <f t="shared" si="7"/>
        <v>1536.7109736583639</v>
      </c>
      <c r="R81" s="19">
        <f t="shared" si="8"/>
        <v>-41.993390566819279</v>
      </c>
      <c r="S81" s="11">
        <f t="shared" si="9"/>
        <v>135.59007629013982</v>
      </c>
      <c r="T81" s="19">
        <f t="shared" si="10"/>
        <v>1545.1853841167992</v>
      </c>
      <c r="U81" s="11">
        <f t="shared" si="11"/>
        <v>27163.857608727012</v>
      </c>
    </row>
    <row r="82" spans="14:21" x14ac:dyDescent="0.35">
      <c r="N82" s="3">
        <v>19991</v>
      </c>
      <c r="O82" s="19">
        <v>1530</v>
      </c>
      <c r="P82" s="20">
        <v>78</v>
      </c>
      <c r="Q82" s="19">
        <f t="shared" si="7"/>
        <v>1616.0451529521636</v>
      </c>
      <c r="R82" s="19">
        <f t="shared" si="8"/>
        <v>-22.812921541260458</v>
      </c>
      <c r="S82" s="11">
        <f t="shared" si="9"/>
        <v>-126.65147754905603</v>
      </c>
      <c r="T82" s="19">
        <f t="shared" si="10"/>
        <v>1352.4747431500477</v>
      </c>
      <c r="U82" s="11">
        <f t="shared" si="11"/>
        <v>31515.216819641522</v>
      </c>
    </row>
    <row r="83" spans="14:21" x14ac:dyDescent="0.35">
      <c r="N83" s="3">
        <v>19992</v>
      </c>
      <c r="O83" s="19">
        <v>1558</v>
      </c>
      <c r="P83" s="20">
        <v>79</v>
      </c>
      <c r="Q83" s="19">
        <f t="shared" si="7"/>
        <v>1623.99024291454</v>
      </c>
      <c r="R83" s="19">
        <f t="shared" si="8"/>
        <v>-17.950439851311284</v>
      </c>
      <c r="S83" s="11">
        <f t="shared" si="9"/>
        <v>-76.284439035886962</v>
      </c>
      <c r="T83" s="19">
        <f t="shared" si="10"/>
        <v>1512.9951927772909</v>
      </c>
      <c r="U83" s="11">
        <f t="shared" si="11"/>
        <v>2025.4326731532121</v>
      </c>
    </row>
    <row r="84" spans="14:21" x14ac:dyDescent="0.35">
      <c r="N84" s="3">
        <v>19993</v>
      </c>
      <c r="O84" s="19">
        <v>1336</v>
      </c>
      <c r="P84" s="20">
        <v>80</v>
      </c>
      <c r="Q84" s="19">
        <f t="shared" si="7"/>
        <v>1392.9873813036036</v>
      </c>
      <c r="R84" s="19">
        <f t="shared" si="8"/>
        <v>-51.63153460228412</v>
      </c>
      <c r="S84" s="11">
        <f t="shared" si="9"/>
        <v>14.317729349020304</v>
      </c>
      <c r="T84" s="19">
        <f t="shared" si="10"/>
        <v>1647.736120148388</v>
      </c>
      <c r="U84" s="11">
        <f t="shared" si="11"/>
        <v>97179.408605170174</v>
      </c>
    </row>
    <row r="85" spans="14:21" x14ac:dyDescent="0.35">
      <c r="N85" s="3">
        <v>19994</v>
      </c>
      <c r="O85" s="19">
        <v>2343</v>
      </c>
      <c r="P85" s="20">
        <v>81</v>
      </c>
      <c r="Q85" s="19">
        <f t="shared" si="7"/>
        <v>1933.2504221314507</v>
      </c>
      <c r="R85" s="19">
        <f t="shared" si="8"/>
        <v>41.940071451278371</v>
      </c>
      <c r="S85" s="11">
        <f t="shared" si="9"/>
        <v>211.65228403280528</v>
      </c>
      <c r="T85" s="19">
        <f t="shared" si="10"/>
        <v>1476.9459229914594</v>
      </c>
      <c r="U85" s="11">
        <f t="shared" si="11"/>
        <v>750049.66430311522</v>
      </c>
    </row>
    <row r="86" spans="14:21" x14ac:dyDescent="0.35">
      <c r="N86" s="3">
        <v>20001</v>
      </c>
      <c r="O86" s="19">
        <v>1945</v>
      </c>
      <c r="P86" s="20">
        <v>82</v>
      </c>
      <c r="Q86" s="19">
        <f t="shared" si="7"/>
        <v>2041.1156299755212</v>
      </c>
      <c r="R86" s="19">
        <f t="shared" si="8"/>
        <v>52.362064062193745</v>
      </c>
      <c r="S86" s="11">
        <f t="shared" si="9"/>
        <v>-118.17967931348656</v>
      </c>
      <c r="T86" s="19">
        <f t="shared" si="10"/>
        <v>1848.5390160336731</v>
      </c>
      <c r="U86" s="11">
        <f t="shared" si="11"/>
        <v>9304.7214277519797</v>
      </c>
    </row>
    <row r="87" spans="14:21" x14ac:dyDescent="0.35">
      <c r="N87" s="3">
        <v>20002</v>
      </c>
      <c r="O87" s="19">
        <v>1825</v>
      </c>
      <c r="P87" s="20">
        <v>83</v>
      </c>
      <c r="Q87" s="19">
        <f t="shared" si="7"/>
        <v>1962.1254516202705</v>
      </c>
      <c r="R87" s="19">
        <f t="shared" si="8"/>
        <v>31.596811613638415</v>
      </c>
      <c r="S87" s="11">
        <f t="shared" si="9"/>
        <v>-93.164035445366068</v>
      </c>
      <c r="T87" s="19">
        <f t="shared" si="10"/>
        <v>2017.1932550018282</v>
      </c>
      <c r="U87" s="11">
        <f t="shared" si="11"/>
        <v>36938.247268197767</v>
      </c>
    </row>
    <row r="88" spans="14:21" x14ac:dyDescent="0.35">
      <c r="N88" s="3">
        <v>20003</v>
      </c>
      <c r="O88" s="19">
        <v>1870</v>
      </c>
      <c r="P88" s="20">
        <v>84</v>
      </c>
      <c r="Q88" s="19">
        <f t="shared" si="7"/>
        <v>1899.3804375081168</v>
      </c>
      <c r="R88" s="19">
        <f t="shared" si="8"/>
        <v>16.682472949911777</v>
      </c>
      <c r="S88" s="11">
        <f t="shared" si="9"/>
        <v>2.1942062672911113</v>
      </c>
      <c r="T88" s="19">
        <f t="shared" si="10"/>
        <v>2008.0399925829292</v>
      </c>
      <c r="U88" s="11">
        <f t="shared" si="11"/>
        <v>19055.039552295162</v>
      </c>
    </row>
    <row r="89" spans="14:21" x14ac:dyDescent="0.35">
      <c r="N89" s="3">
        <v>20004</v>
      </c>
      <c r="O89" s="19">
        <v>1007</v>
      </c>
      <c r="P89" s="20">
        <v>85</v>
      </c>
      <c r="Q89" s="19">
        <f t="shared" si="7"/>
        <v>1150.1231593139355</v>
      </c>
      <c r="R89" s="19">
        <f t="shared" si="8"/>
        <v>-104.40363871572706</v>
      </c>
      <c r="S89" s="11">
        <f t="shared" si="9"/>
        <v>113.22416712102154</v>
      </c>
      <c r="T89" s="19">
        <f t="shared" si="10"/>
        <v>2127.7151944908337</v>
      </c>
      <c r="U89" s="11">
        <f t="shared" si="11"/>
        <v>1256002.5471626273</v>
      </c>
    </row>
    <row r="90" spans="14:21" x14ac:dyDescent="0.35">
      <c r="N90" s="3">
        <v>20011</v>
      </c>
      <c r="O90" s="19">
        <v>1431</v>
      </c>
      <c r="P90" s="20">
        <v>86</v>
      </c>
      <c r="Q90" s="19">
        <f t="shared" si="7"/>
        <v>1389.8035042659249</v>
      </c>
      <c r="R90" s="19">
        <f t="shared" si="8"/>
        <v>-50.007987352139686</v>
      </c>
      <c r="S90" s="11">
        <f t="shared" si="9"/>
        <v>-73.962704647620285</v>
      </c>
      <c r="T90" s="19">
        <f t="shared" si="10"/>
        <v>927.53984128472189</v>
      </c>
      <c r="U90" s="11">
        <f t="shared" si="11"/>
        <v>253472.13141361304</v>
      </c>
    </row>
    <row r="91" spans="14:21" x14ac:dyDescent="0.35">
      <c r="N91" s="3">
        <v>20012</v>
      </c>
      <c r="O91" s="19">
        <v>1475</v>
      </c>
      <c r="P91" s="20">
        <v>87</v>
      </c>
      <c r="Q91" s="19">
        <f t="shared" si="7"/>
        <v>1495.8713220006366</v>
      </c>
      <c r="R91" s="19">
        <f t="shared" si="8"/>
        <v>-25.334228959496006</v>
      </c>
      <c r="S91" s="11">
        <f t="shared" si="9"/>
        <v>-73.107304394075612</v>
      </c>
      <c r="T91" s="19">
        <f t="shared" si="10"/>
        <v>1246.631481468419</v>
      </c>
      <c r="U91" s="11">
        <f t="shared" si="11"/>
        <v>52152.180256309053</v>
      </c>
    </row>
    <row r="92" spans="14:21" x14ac:dyDescent="0.35">
      <c r="N92" s="3">
        <v>20013</v>
      </c>
      <c r="O92" s="19">
        <v>1450</v>
      </c>
      <c r="P92" s="20">
        <v>88</v>
      </c>
      <c r="Q92" s="19">
        <f t="shared" si="7"/>
        <v>1455.0016511901963</v>
      </c>
      <c r="R92" s="19">
        <f t="shared" si="8"/>
        <v>-27.790200521134658</v>
      </c>
      <c r="S92" s="11">
        <f t="shared" si="9"/>
        <v>0.19780343730756234</v>
      </c>
      <c r="T92" s="19">
        <f t="shared" si="10"/>
        <v>1472.7312993084317</v>
      </c>
      <c r="U92" s="11">
        <f t="shared" si="11"/>
        <v>516.71196824950948</v>
      </c>
    </row>
    <row r="93" spans="14:21" x14ac:dyDescent="0.35">
      <c r="N93" s="3">
        <v>20014</v>
      </c>
      <c r="O93" s="19">
        <v>1375</v>
      </c>
      <c r="P93" s="20">
        <v>89</v>
      </c>
      <c r="Q93" s="19">
        <f t="shared" si="7"/>
        <v>1314.1464038637719</v>
      </c>
      <c r="R93" s="19">
        <f t="shared" si="8"/>
        <v>-45.664461339294547</v>
      </c>
      <c r="S93" s="11">
        <f t="shared" si="9"/>
        <v>98.694591356133785</v>
      </c>
      <c r="T93" s="19">
        <f t="shared" si="10"/>
        <v>1540.4356177900831</v>
      </c>
      <c r="U93" s="11">
        <f t="shared" si="11"/>
        <v>27368.943633586474</v>
      </c>
    </row>
    <row r="94" spans="14:21" x14ac:dyDescent="0.35">
      <c r="N94" s="3">
        <v>20021</v>
      </c>
      <c r="O94" s="19">
        <v>1495</v>
      </c>
      <c r="P94" s="20">
        <v>90</v>
      </c>
      <c r="Q94" s="19">
        <f t="shared" si="7"/>
        <v>1473.8420208883206</v>
      </c>
      <c r="R94" s="19">
        <f t="shared" si="8"/>
        <v>-13.199436063761247</v>
      </c>
      <c r="S94" s="11">
        <f t="shared" si="9"/>
        <v>-47.572631835735599</v>
      </c>
      <c r="T94" s="19">
        <f t="shared" si="10"/>
        <v>1194.519237876857</v>
      </c>
      <c r="U94" s="11">
        <f t="shared" si="11"/>
        <v>90288.688406104848</v>
      </c>
    </row>
    <row r="95" spans="14:21" x14ac:dyDescent="0.35">
      <c r="N95" s="3">
        <v>20022</v>
      </c>
      <c r="O95" s="19">
        <v>1429</v>
      </c>
      <c r="P95" s="20">
        <v>91</v>
      </c>
      <c r="Q95" s="19">
        <f t="shared" si="7"/>
        <v>1488.9811646389999</v>
      </c>
      <c r="R95" s="19">
        <f t="shared" si="8"/>
        <v>-8.7194382118003944</v>
      </c>
      <c r="S95" s="11">
        <f t="shared" si="9"/>
        <v>-69.465617116553744</v>
      </c>
      <c r="T95" s="19">
        <f t="shared" si="10"/>
        <v>1387.5352804304839</v>
      </c>
      <c r="U95" s="11">
        <f t="shared" si="11"/>
        <v>1719.3229689786108</v>
      </c>
    </row>
    <row r="96" spans="14:21" x14ac:dyDescent="0.35">
      <c r="N96" s="3">
        <v>20023</v>
      </c>
      <c r="O96" s="19">
        <v>1443</v>
      </c>
      <c r="P96" s="20">
        <v>92</v>
      </c>
      <c r="Q96" s="19">
        <f t="shared" si="7"/>
        <v>1454.6604468840676</v>
      </c>
      <c r="R96" s="19">
        <f t="shared" si="8"/>
        <v>-12.766700922623873</v>
      </c>
      <c r="S96" s="11">
        <f t="shared" si="9"/>
        <v>-3.0921233907473296</v>
      </c>
      <c r="T96" s="19">
        <f t="shared" si="10"/>
        <v>1480.459529864507</v>
      </c>
      <c r="U96" s="11">
        <f t="shared" si="11"/>
        <v>1403.2163776698901</v>
      </c>
    </row>
    <row r="97" spans="14:21" x14ac:dyDescent="0.35">
      <c r="N97" s="3">
        <v>20024</v>
      </c>
      <c r="O97" s="19">
        <v>1472</v>
      </c>
      <c r="P97" s="20">
        <v>93</v>
      </c>
      <c r="Q97" s="19">
        <f t="shared" si="7"/>
        <v>1395.0178453984286</v>
      </c>
      <c r="R97" s="19">
        <f t="shared" si="8"/>
        <v>-20.177232262095806</v>
      </c>
      <c r="S97" s="11">
        <f t="shared" si="9"/>
        <v>92.670740767272534</v>
      </c>
      <c r="T97" s="19">
        <f t="shared" si="10"/>
        <v>1540.5883373175775</v>
      </c>
      <c r="U97" s="11">
        <f t="shared" si="11"/>
        <v>4704.3600159897942</v>
      </c>
    </row>
    <row r="98" spans="14:21" x14ac:dyDescent="0.35">
      <c r="N98" s="3">
        <v>20031</v>
      </c>
      <c r="O98" s="19">
        <v>1475</v>
      </c>
      <c r="P98" s="20">
        <v>94</v>
      </c>
      <c r="Q98" s="19">
        <f t="shared" si="7"/>
        <v>1475.8063412667909</v>
      </c>
      <c r="R98" s="19">
        <f t="shared" si="8"/>
        <v>-4.215732140779803</v>
      </c>
      <c r="S98" s="11">
        <f t="shared" si="9"/>
        <v>-34.597895274976331</v>
      </c>
      <c r="T98" s="19">
        <f t="shared" si="10"/>
        <v>1327.2679813005971</v>
      </c>
      <c r="U98" s="11">
        <f t="shared" si="11"/>
        <v>21824.74934900074</v>
      </c>
    </row>
    <row r="99" spans="14:21" x14ac:dyDescent="0.35">
      <c r="N99" s="3">
        <v>20032</v>
      </c>
      <c r="O99" s="19">
        <v>1545</v>
      </c>
      <c r="P99" s="20">
        <v>95</v>
      </c>
      <c r="Q99" s="19">
        <f t="shared" si="7"/>
        <v>1569.2368698378637</v>
      </c>
      <c r="R99" s="19">
        <f t="shared" si="8"/>
        <v>11.220999025903218</v>
      </c>
      <c r="S99" s="11">
        <f t="shared" si="9"/>
        <v>-56.917453176781095</v>
      </c>
      <c r="T99" s="19">
        <f t="shared" si="10"/>
        <v>1402.1249920094574</v>
      </c>
      <c r="U99" s="11">
        <f t="shared" si="11"/>
        <v>20413.26790829761</v>
      </c>
    </row>
    <row r="100" spans="14:21" x14ac:dyDescent="0.35">
      <c r="N100" s="3">
        <v>20033</v>
      </c>
      <c r="O100" s="19">
        <v>1715</v>
      </c>
      <c r="P100" s="20">
        <v>96</v>
      </c>
      <c r="Q100" s="19">
        <f t="shared" si="7"/>
        <v>1674.5223976392444</v>
      </c>
      <c r="R100" s="19">
        <f t="shared" si="8"/>
        <v>26.09150028670074</v>
      </c>
      <c r="S100" s="11">
        <f t="shared" si="9"/>
        <v>8.9957652737787441</v>
      </c>
      <c r="T100" s="19">
        <f t="shared" si="10"/>
        <v>1577.3657454730196</v>
      </c>
      <c r="U100" s="11">
        <f t="shared" si="11"/>
        <v>18943.18801919762</v>
      </c>
    </row>
    <row r="101" spans="14:21" x14ac:dyDescent="0.35">
      <c r="N101" s="3">
        <v>20034</v>
      </c>
      <c r="O101" s="19">
        <v>2006</v>
      </c>
      <c r="P101" s="20">
        <v>97</v>
      </c>
      <c r="Q101" s="19">
        <f t="shared" si="7"/>
        <v>1845.9917349578272</v>
      </c>
      <c r="R101" s="19">
        <f t="shared" si="8"/>
        <v>49.074035116962989</v>
      </c>
      <c r="S101" s="11">
        <f t="shared" si="9"/>
        <v>111.35271505883067</v>
      </c>
      <c r="T101" s="19">
        <f t="shared" si="10"/>
        <v>1793.2846386932176</v>
      </c>
      <c r="U101" s="11">
        <f t="shared" si="11"/>
        <v>45247.824935874967</v>
      </c>
    </row>
    <row r="102" spans="14:21" x14ac:dyDescent="0.35">
      <c r="N102" s="3">
        <v>20041</v>
      </c>
      <c r="O102" s="19">
        <v>1909</v>
      </c>
      <c r="P102" s="20">
        <v>98</v>
      </c>
      <c r="Q102" s="19">
        <f t="shared" si="7"/>
        <v>1928.2344859814332</v>
      </c>
      <c r="R102" s="19">
        <f t="shared" si="8"/>
        <v>54.317620963080081</v>
      </c>
      <c r="S102" s="11">
        <f t="shared" si="9"/>
        <v>-30.335504868686272</v>
      </c>
      <c r="T102" s="19">
        <f t="shared" si="10"/>
        <v>1860.4678747998139</v>
      </c>
      <c r="U102" s="11">
        <f t="shared" si="11"/>
        <v>2355.3671764465389</v>
      </c>
    </row>
    <row r="103" spans="14:21" x14ac:dyDescent="0.35">
      <c r="N103" s="3">
        <v>20042</v>
      </c>
      <c r="O103" s="19">
        <v>2014</v>
      </c>
      <c r="P103" s="20">
        <v>99</v>
      </c>
      <c r="Q103" s="19">
        <f t="shared" si="7"/>
        <v>2042.9443739857884</v>
      </c>
      <c r="R103" s="19">
        <f t="shared" si="8"/>
        <v>63.864931674892475</v>
      </c>
      <c r="S103" s="11">
        <f t="shared" si="9"/>
        <v>-49.156663751728829</v>
      </c>
      <c r="T103" s="19">
        <f t="shared" si="10"/>
        <v>1925.6346537677323</v>
      </c>
      <c r="U103" s="11">
        <f t="shared" si="11"/>
        <v>7808.434414748549</v>
      </c>
    </row>
    <row r="104" spans="14:21" x14ac:dyDescent="0.35">
      <c r="N104" s="3">
        <v>20043</v>
      </c>
      <c r="O104" s="19">
        <v>2350</v>
      </c>
      <c r="P104" s="20">
        <v>100</v>
      </c>
      <c r="Q104" s="19">
        <f t="shared" si="7"/>
        <v>2266.8671031898421</v>
      </c>
      <c r="R104" s="19">
        <f t="shared" si="8"/>
        <v>89.168196475580686</v>
      </c>
      <c r="S104" s="11">
        <f t="shared" si="9"/>
        <v>29.564207614459864</v>
      </c>
      <c r="T104" s="19">
        <f t="shared" si="10"/>
        <v>2115.8050709344598</v>
      </c>
      <c r="U104" s="11">
        <f t="shared" si="11"/>
        <v>54847.264800013421</v>
      </c>
    </row>
    <row r="105" spans="14:21" x14ac:dyDescent="0.35">
      <c r="N105" s="3">
        <v>20044</v>
      </c>
      <c r="O105" s="19">
        <v>3490</v>
      </c>
      <c r="P105" s="20">
        <v>101</v>
      </c>
      <c r="Q105" s="19">
        <f t="shared" si="7"/>
        <v>3054.9275546909512</v>
      </c>
      <c r="R105" s="19">
        <f t="shared" si="8"/>
        <v>199.65488359145922</v>
      </c>
      <c r="S105" s="11">
        <f t="shared" si="9"/>
        <v>201.16480339037295</v>
      </c>
      <c r="T105" s="19">
        <f t="shared" si="10"/>
        <v>2467.3880147242535</v>
      </c>
      <c r="U105" s="11">
        <f t="shared" si="11"/>
        <v>1045735.2724296036</v>
      </c>
    </row>
    <row r="106" spans="14:21" x14ac:dyDescent="0.35">
      <c r="N106" s="3">
        <v>20051</v>
      </c>
      <c r="O106" s="19">
        <v>3243</v>
      </c>
      <c r="P106" s="20">
        <v>102</v>
      </c>
      <c r="Q106" s="19">
        <f t="shared" si="7"/>
        <v>3267.3990032981155</v>
      </c>
      <c r="R106" s="19">
        <f t="shared" si="8"/>
        <v>201.68103254161292</v>
      </c>
      <c r="S106" s="11">
        <f t="shared" si="9"/>
        <v>-28.688494959761883</v>
      </c>
      <c r="T106" s="19">
        <f t="shared" si="10"/>
        <v>3224.246933413724</v>
      </c>
      <c r="U106" s="11">
        <f t="shared" si="11"/>
        <v>351.67750638929999</v>
      </c>
    </row>
    <row r="107" spans="14:21" x14ac:dyDescent="0.35">
      <c r="N107" s="3">
        <v>20052</v>
      </c>
      <c r="O107" s="19">
        <v>3520</v>
      </c>
      <c r="P107" s="20">
        <v>103</v>
      </c>
      <c r="Q107" s="19">
        <f t="shared" si="7"/>
        <v>3537.4762419901081</v>
      </c>
      <c r="R107" s="19">
        <f t="shared" si="8"/>
        <v>212.49367236486304</v>
      </c>
      <c r="S107" s="11">
        <f t="shared" si="9"/>
        <v>-40.367317376591465</v>
      </c>
      <c r="T107" s="19">
        <f t="shared" si="10"/>
        <v>3419.9233720879993</v>
      </c>
      <c r="U107" s="11">
        <f t="shared" si="11"/>
        <v>10015.331454237044</v>
      </c>
    </row>
    <row r="108" spans="14:21" x14ac:dyDescent="0.35">
      <c r="N108" s="3">
        <v>20053</v>
      </c>
      <c r="O108" s="19">
        <v>3678</v>
      </c>
      <c r="P108" s="20">
        <v>104</v>
      </c>
      <c r="Q108" s="19">
        <f t="shared" si="7"/>
        <v>3680.5776008607008</v>
      </c>
      <c r="R108" s="19">
        <f t="shared" si="8"/>
        <v>201.52355962694418</v>
      </c>
      <c r="S108" s="11">
        <f t="shared" si="9"/>
        <v>20.64685512662922</v>
      </c>
      <c r="T108" s="19">
        <f t="shared" si="10"/>
        <v>3779.534121969431</v>
      </c>
      <c r="U108" s="11">
        <f t="shared" si="11"/>
        <v>10309.177924103291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4A941-D07D-4F79-911E-5D50BAB756DC}">
  <dimension ref="A1:C9"/>
  <sheetViews>
    <sheetView showGridLines="0" workbookViewId="0">
      <selection activeCell="G7" sqref="G7"/>
    </sheetView>
  </sheetViews>
  <sheetFormatPr defaultRowHeight="14.5" x14ac:dyDescent="0.35"/>
  <cols>
    <col min="3" max="3" width="10.1796875" bestFit="1" customWidth="1"/>
  </cols>
  <sheetData>
    <row r="1" spans="1:3" x14ac:dyDescent="0.35">
      <c r="A1" s="15" t="s">
        <v>31</v>
      </c>
      <c r="B1" s="15" t="s">
        <v>32</v>
      </c>
      <c r="C1" s="15" t="s">
        <v>24</v>
      </c>
    </row>
    <row r="2" spans="1:3" x14ac:dyDescent="0.35">
      <c r="A2" s="18">
        <v>1</v>
      </c>
      <c r="B2" s="36">
        <v>20054</v>
      </c>
      <c r="C2" s="37">
        <f>'PART II - Q2'!$Q$108+('PART II - Q2'!$R$108*'PART II - Q3'!A2) + 'PART II - Q2'!S105</f>
        <v>4083.2659638780178</v>
      </c>
    </row>
    <row r="3" spans="1:3" x14ac:dyDescent="0.35">
      <c r="A3" s="18">
        <v>2</v>
      </c>
      <c r="B3" s="36">
        <v>20061</v>
      </c>
      <c r="C3" s="37">
        <f>'PART II - Q2'!$Q$108+('PART II - Q2'!$R$108*'PART II - Q3'!A3) + 'PART II - Q2'!S106</f>
        <v>4054.9362251548273</v>
      </c>
    </row>
    <row r="4" spans="1:3" x14ac:dyDescent="0.35">
      <c r="A4" s="18">
        <v>3</v>
      </c>
      <c r="B4" s="36">
        <v>20062</v>
      </c>
      <c r="C4" s="37">
        <f>'PART II - Q2'!$Q$108+('PART II - Q2'!$R$108*'PART II - Q3'!A4) + 'PART II - Q2'!S107</f>
        <v>4244.7809623649428</v>
      </c>
    </row>
    <row r="5" spans="1:3" x14ac:dyDescent="0.35">
      <c r="A5" s="18">
        <v>4</v>
      </c>
      <c r="B5" s="36">
        <v>20063</v>
      </c>
      <c r="C5" s="37">
        <f>'PART II - Q2'!$Q$108+('PART II - Q2'!$R$108*'PART II - Q3'!A5) + 'PART II - Q2'!S108</f>
        <v>4507.3186944951067</v>
      </c>
    </row>
    <row r="6" spans="1:3" x14ac:dyDescent="0.35">
      <c r="B6" s="25"/>
    </row>
    <row r="7" spans="1:3" x14ac:dyDescent="0.35">
      <c r="B7" s="28"/>
    </row>
    <row r="8" spans="1:3" x14ac:dyDescent="0.35">
      <c r="B8" s="28"/>
    </row>
    <row r="9" spans="1:3" x14ac:dyDescent="0.35">
      <c r="B9" s="2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Apple Data</vt:lpstr>
      <vt:lpstr>PART I - Q1 and 3</vt:lpstr>
      <vt:lpstr>PART I - Q2 and 3</vt:lpstr>
      <vt:lpstr>PART II - Q1</vt:lpstr>
      <vt:lpstr>PART II - Q2</vt:lpstr>
      <vt:lpstr>PART II - Q3</vt:lpstr>
    </vt:vector>
  </TitlesOfParts>
  <Company>McCombs School of 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Garrett Sonnier</dc:creator>
  <cp:lastModifiedBy>Parthiv Borgohain</cp:lastModifiedBy>
  <dcterms:created xsi:type="dcterms:W3CDTF">2018-02-07T18:34:42Z</dcterms:created>
  <dcterms:modified xsi:type="dcterms:W3CDTF">2022-11-01T16:59:22Z</dcterms:modified>
</cp:coreProperties>
</file>