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nikku\OneDrive\Desktop\"/>
    </mc:Choice>
  </mc:AlternateContent>
  <xr:revisionPtr revIDLastSave="0" documentId="13_ncr:1_{E7C0295A-5B97-449B-8A43-A931AAB0FBB2}" xr6:coauthVersionLast="47" xr6:coauthVersionMax="47" xr10:uidLastSave="{00000000-0000-0000-0000-000000000000}"/>
  <bookViews>
    <workbookView xWindow="-110" yWindow="-110" windowWidth="19420" windowHeight="12220" activeTab="2" xr2:uid="{C335826F-2D16-440D-AB13-E83D456A6FDD}"/>
  </bookViews>
  <sheets>
    <sheet name="Sheet1" sheetId="3" r:id="rId1"/>
    <sheet name="Input" sheetId="1" r:id="rId2"/>
    <sheet name="Ratios and Compariso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2" l="1"/>
  <c r="F7" i="2"/>
  <c r="D13" i="2"/>
  <c r="F13" i="2"/>
  <c r="E7" i="2"/>
  <c r="D7" i="2"/>
  <c r="G15" i="2"/>
  <c r="G16" i="2" s="1"/>
  <c r="F15" i="2"/>
  <c r="G14" i="2"/>
  <c r="G13" i="2"/>
  <c r="G11" i="2"/>
  <c r="G10" i="2"/>
  <c r="G12" i="2" s="1"/>
  <c r="G9" i="2"/>
  <c r="G8" i="2"/>
  <c r="G6" i="2"/>
  <c r="G5" i="2"/>
  <c r="G4" i="2"/>
  <c r="G3" i="2"/>
  <c r="G2" i="2"/>
  <c r="E15" i="2"/>
  <c r="E16" i="2" s="1"/>
  <c r="E14" i="2"/>
  <c r="E13" i="2"/>
  <c r="E11" i="2"/>
  <c r="E10" i="2"/>
  <c r="E12" i="2" s="1"/>
  <c r="E9" i="2"/>
  <c r="E8" i="2"/>
  <c r="E6" i="2"/>
  <c r="E5" i="2"/>
  <c r="E4" i="2"/>
  <c r="E3" i="2"/>
  <c r="E2" i="2"/>
  <c r="F16" i="2"/>
  <c r="F14" i="2"/>
  <c r="F11" i="2"/>
  <c r="F10" i="2"/>
  <c r="F12" i="2" s="1"/>
  <c r="F9" i="2"/>
  <c r="F8" i="2"/>
  <c r="F6" i="2"/>
  <c r="F5" i="2"/>
  <c r="F4" i="2"/>
  <c r="F3" i="2"/>
  <c r="F2" i="2"/>
  <c r="D15" i="2"/>
  <c r="D16" i="2" s="1"/>
  <c r="D14" i="2"/>
  <c r="D11" i="2"/>
  <c r="D10" i="2"/>
  <c r="D12" i="2" s="1"/>
  <c r="D9" i="2"/>
  <c r="D8" i="2"/>
  <c r="D6" i="2"/>
  <c r="D5" i="2"/>
  <c r="D2" i="2"/>
  <c r="D4" i="2"/>
  <c r="D3" i="2"/>
  <c r="L127" i="1"/>
  <c r="L128" i="1"/>
  <c r="L129" i="1"/>
  <c r="L131" i="1"/>
  <c r="L132" i="1"/>
  <c r="L133" i="1"/>
  <c r="L134" i="1"/>
  <c r="L135" i="1"/>
  <c r="L136" i="1"/>
  <c r="L137" i="1"/>
  <c r="L138" i="1"/>
  <c r="L139" i="1"/>
  <c r="L141" i="1"/>
  <c r="L142" i="1"/>
  <c r="L144" i="1"/>
  <c r="L145" i="1"/>
  <c r="L126" i="1"/>
  <c r="L80" i="1"/>
  <c r="L81" i="1"/>
  <c r="L83" i="1"/>
  <c r="L84" i="1"/>
  <c r="L85" i="1"/>
  <c r="L86" i="1"/>
  <c r="L87" i="1"/>
  <c r="L88" i="1"/>
  <c r="L89" i="1"/>
  <c r="L90" i="1"/>
  <c r="L91" i="1"/>
  <c r="L92" i="1"/>
  <c r="L93" i="1"/>
  <c r="L94" i="1"/>
  <c r="L95" i="1"/>
  <c r="L96" i="1"/>
  <c r="L101" i="1"/>
  <c r="L102" i="1"/>
  <c r="L103" i="1"/>
  <c r="L104" i="1"/>
  <c r="L105" i="1"/>
  <c r="L106" i="1"/>
  <c r="L107" i="1"/>
  <c r="L110" i="1"/>
  <c r="L111" i="1"/>
  <c r="L112" i="1"/>
  <c r="L113" i="1"/>
  <c r="L114" i="1"/>
  <c r="L115" i="1"/>
  <c r="L116" i="1"/>
  <c r="L117" i="1"/>
  <c r="L118" i="1"/>
  <c r="L79" i="1"/>
  <c r="L7" i="1"/>
  <c r="L8" i="1"/>
  <c r="L34" i="1"/>
  <c r="L35" i="1"/>
  <c r="L36" i="1"/>
  <c r="L37" i="1"/>
  <c r="L38" i="1"/>
  <c r="L39" i="1"/>
  <c r="L40" i="1"/>
  <c r="L41" i="1"/>
  <c r="L42" i="1"/>
  <c r="L25" i="1"/>
  <c r="L26" i="1"/>
  <c r="L27" i="1"/>
  <c r="L28" i="1"/>
  <c r="L29" i="1"/>
  <c r="L30" i="1"/>
  <c r="L31" i="1"/>
  <c r="L32" i="1"/>
  <c r="L9" i="1"/>
  <c r="L10" i="1"/>
  <c r="L11" i="1"/>
  <c r="L12" i="1"/>
  <c r="L13" i="1"/>
  <c r="L14" i="1"/>
  <c r="L15" i="1"/>
  <c r="L16" i="1"/>
  <c r="L17" i="1"/>
  <c r="L18" i="1"/>
  <c r="L19" i="1"/>
  <c r="L20" i="1"/>
  <c r="L21" i="1"/>
</calcChain>
</file>

<file path=xl/sharedStrings.xml><?xml version="1.0" encoding="utf-8"?>
<sst xmlns="http://schemas.openxmlformats.org/spreadsheetml/2006/main" count="359" uniqueCount="241">
  <si>
    <t xml:space="preserve">THE COCA-COLA COMPANY AND SUBSIDIARIES </t>
  </si>
  <si>
    <t>Consolidated Balance Sheets  (In millions except par value)</t>
  </si>
  <si>
    <t>ASSETS</t>
  </si>
  <si>
    <t>Current Assets</t>
  </si>
  <si>
    <t>Cash and cash equivalents</t>
  </si>
  <si>
    <t>Short-term investments</t>
  </si>
  <si>
    <t>Total Cash, Cash Equivalents and Short-Term Investments</t>
  </si>
  <si>
    <t>Marketable securities</t>
  </si>
  <si>
    <t>Trade accounts receivable, less allowances of $506 and $502, respectively</t>
  </si>
  <si>
    <t>Inventories</t>
  </si>
  <si>
    <t>Prepaid expenses and other current assets</t>
  </si>
  <si>
    <t>Total Current Assets</t>
  </si>
  <si>
    <t>Equity method investments</t>
  </si>
  <si>
    <t>Deferred income tax assets</t>
  </si>
  <si>
    <t>Property, plant and equipment — net</t>
  </si>
  <si>
    <t>Trademarks with indefinite lives</t>
  </si>
  <si>
    <t>Goodwill</t>
  </si>
  <si>
    <t>Other noncurrent assets</t>
  </si>
  <si>
    <t>Total Assets</t>
  </si>
  <si>
    <t>Percentage Change</t>
  </si>
  <si>
    <t>LIABILITIES &amp; EQUITY</t>
  </si>
  <si>
    <t>Current Liabilities</t>
  </si>
  <si>
    <t>Accounts payable and accrued expenses</t>
  </si>
  <si>
    <t>Loans and notes payable</t>
  </si>
  <si>
    <t>Current maturities of long-term debt</t>
  </si>
  <si>
    <t>Accrued income taxes</t>
  </si>
  <si>
    <t>Total Current Liabilities</t>
  </si>
  <si>
    <t>Long-term debt</t>
  </si>
  <si>
    <t>Other noncurrent liabilities</t>
  </si>
  <si>
    <t>Deferred income tax liabilities</t>
  </si>
  <si>
    <t>The Coca-Cola Company Shareowners’ Equity</t>
  </si>
  <si>
    <t>Common stock, $0.25 par value; authorized — 11,200 shares; issued — 7,040 shares</t>
  </si>
  <si>
    <t>Capital surplus</t>
  </si>
  <si>
    <t>Reinvested earnings</t>
  </si>
  <si>
    <t>Accumulated other comprehensive income (loss)</t>
  </si>
  <si>
    <t>Treasury stock, at cost — 2,738 and 2,732 shares, respectively</t>
  </si>
  <si>
    <t>Equity Attributable to Shareowners of The Coca-Cola Company</t>
  </si>
  <si>
    <t>Equity attributable to noncontrolling interests</t>
  </si>
  <si>
    <t>Total Equity</t>
  </si>
  <si>
    <t>Total Liabilities and Equity</t>
  </si>
  <si>
    <t>THE COCA-COLA COMPANY AND SUBSIDIARIES</t>
  </si>
  <si>
    <t>Consolidated Statements of Income    (In millions except per share data)</t>
  </si>
  <si>
    <t>Net Operating Revenues</t>
  </si>
  <si>
    <t>Cost of goods sold</t>
  </si>
  <si>
    <t>Gross Profit</t>
  </si>
  <si>
    <t>Selling, general and administrative expenses</t>
  </si>
  <si>
    <t>Other operating charges</t>
  </si>
  <si>
    <t>Operating Income</t>
  </si>
  <si>
    <t>Interest income</t>
  </si>
  <si>
    <t>Interest expense</t>
  </si>
  <si>
    <t>Equity income (loss) — net</t>
  </si>
  <si>
    <t>Other income (loss) — net</t>
  </si>
  <si>
    <t>Income Before Income Taxes</t>
  </si>
  <si>
    <t xml:space="preserve">Income taxes </t>
  </si>
  <si>
    <t>Consolidated Net Income</t>
  </si>
  <si>
    <t>Less: Net income (loss) attributable to noncontrolling interests</t>
  </si>
  <si>
    <t>Net Income Attributable to Shareowners of The Coca-Cola Company</t>
  </si>
  <si>
    <t>Basic Net Income Per Share</t>
  </si>
  <si>
    <t>Diluted Net Income Per Share</t>
  </si>
  <si>
    <t>Average Shares Outstanding</t>
  </si>
  <si>
    <t>Effect of dilutive securities</t>
  </si>
  <si>
    <t>Average Shares Outstanding Assuming Dilution</t>
  </si>
  <si>
    <t>PepsiCo, Inc. and Subsidiaries</t>
  </si>
  <si>
    <t>Consolidated Balance Sheet (in millions except per share amounts)</t>
  </si>
  <si>
    <t>ASSESTS</t>
  </si>
  <si>
    <t>Percentage  Change</t>
  </si>
  <si>
    <t>Accounts and notes receivable, net</t>
  </si>
  <si>
    <t>Raw materials and packaging</t>
  </si>
  <si>
    <t>Work-in-process</t>
  </si>
  <si>
    <t>Finished goods</t>
  </si>
  <si>
    <t>Property, Plant and Equipment, net</t>
  </si>
  <si>
    <t>Amortizable Intangible Assets, net</t>
  </si>
  <si>
    <t>Other Indefinite-Lived Intangible Assets</t>
  </si>
  <si>
    <t>Investments in Noncontrolled Affiliates</t>
  </si>
  <si>
    <t>Deferred Income Taxes</t>
  </si>
  <si>
    <t>Other Assets</t>
  </si>
  <si>
    <t>Consolidated Statements of Income (in millions except per share amounts)</t>
  </si>
  <si>
    <t>Net Revenue</t>
  </si>
  <si>
    <t>Cost of sales</t>
  </si>
  <si>
    <t>Gross profit</t>
  </si>
  <si>
    <t>Gain associated with the Juice Transaction</t>
  </si>
  <si>
    <t>Impairment of intangible assets</t>
  </si>
  <si>
    <t>Operating Profit</t>
  </si>
  <si>
    <t>Other pension and retiree medical benefits (expense)/income</t>
  </si>
  <si>
    <t>Net interest expense and other</t>
  </si>
  <si>
    <t>Provision for income taxes</t>
  </si>
  <si>
    <t>Net income</t>
  </si>
  <si>
    <t>Less: Net income attributable to noncontrolling interests</t>
  </si>
  <si>
    <t>Net Income Attributable to PepsiCo</t>
  </si>
  <si>
    <t>Net Income Attributable to PepsiCo per Common Share</t>
  </si>
  <si>
    <t>Basic</t>
  </si>
  <si>
    <t>Diluted</t>
  </si>
  <si>
    <t>Weighted-average common shares outstanding</t>
  </si>
  <si>
    <t xml:space="preserve">LIABILITIES &amp; EQUITY </t>
  </si>
  <si>
    <t>Short-term debt obligations</t>
  </si>
  <si>
    <t>Accounts payable and other current liabilities</t>
  </si>
  <si>
    <t>Long-Term Debt Obligations</t>
  </si>
  <si>
    <t>Other Liabilities</t>
  </si>
  <si>
    <t>Total Liabilities</t>
  </si>
  <si>
    <t>Commitments and contingencies</t>
  </si>
  <si>
    <t>PepsiCo Common Shareholders’ Equity</t>
  </si>
  <si>
    <t>Common stock, par value 12
/3¢ per share (authorized 3,600 shares; issued, net of repurchased
common stock at par value: 1,372 and 1,374 shares, respectively)</t>
  </si>
  <si>
    <t>Capital in excess of par value</t>
  </si>
  <si>
    <t>Retained earnings</t>
  </si>
  <si>
    <t>Accumulated other comprehensive loss</t>
  </si>
  <si>
    <t>Repurchased common stock, in excess of par value 495 and 493 shares, respectively)</t>
  </si>
  <si>
    <t>Total PepsiCo Common Shareholders’ Equity</t>
  </si>
  <si>
    <t>Noncontrolling interests</t>
  </si>
  <si>
    <t>RATIOS</t>
  </si>
  <si>
    <t>PepsiCo 24"</t>
  </si>
  <si>
    <t>PepsiCo 23"</t>
  </si>
  <si>
    <t>Gross Profit Margin</t>
  </si>
  <si>
    <t>Operating Profit Margin</t>
  </si>
  <si>
    <t>Net Profit Margin</t>
  </si>
  <si>
    <t>Return on Equity (ROE)</t>
  </si>
  <si>
    <t>Return on Assets (ROA)</t>
  </si>
  <si>
    <t>Return on Capital Employed (ROCE)</t>
  </si>
  <si>
    <t>Quick Ratio (not in %)</t>
  </si>
  <si>
    <t>Current Ratio (not in %)</t>
  </si>
  <si>
    <t>Inventory Turnover (not in %)</t>
  </si>
  <si>
    <t>Asset Turnover Ratio (not in %)</t>
  </si>
  <si>
    <t>Day's Sales in Inventory (DSI) (in Days)</t>
  </si>
  <si>
    <t>Debt-to-Equity Ratio (not in %)</t>
  </si>
  <si>
    <t>Interest Coverage Ratio (not in %)</t>
  </si>
  <si>
    <t>Earnings per Share (EPS) (not in %)</t>
  </si>
  <si>
    <t>P/E Ratio (not in %)</t>
  </si>
  <si>
    <t>Income before income taxes (EBIT)</t>
  </si>
  <si>
    <t>Coca-Cola vs PepsiCo (2023 vs 2024) | Full Financial Ratio Analysis</t>
  </si>
  <si>
    <t>Metric</t>
  </si>
  <si>
    <t>Change</t>
  </si>
  <si>
    <t>Current Ratio</t>
  </si>
  <si>
    <t>Inventory Turnover</t>
  </si>
  <si>
    <t>3.88x</t>
  </si>
  <si>
    <t>P/E Ratio</t>
  </si>
  <si>
    <t>Coca-Cola: 2023 vs 2024</t>
  </si>
  <si>
    <t>PepsiCo: 2023 vs 2024</t>
  </si>
  <si>
    <t>7.87x</t>
  </si>
  <si>
    <t>Financial Statement Analysis of Coca-Cola and PepsiCo (2023–2024)</t>
  </si>
  <si>
    <t>Coca-Cola 24"</t>
  </si>
  <si>
    <t>Coca-Cola 23"</t>
  </si>
  <si>
    <t>Profitability Ratios</t>
  </si>
  <si>
    <t>Ratio</t>
  </si>
  <si>
    <t>Coca-Cola 2024</t>
  </si>
  <si>
    <t>Coca-Cola 2023</t>
  </si>
  <si>
    <t>Analysis</t>
  </si>
  <si>
    <t>↑ 1.54%</t>
  </si>
  <si>
    <t>Improved pricing and cost control</t>
  </si>
  <si>
    <t>↓ 3.49%</t>
  </si>
  <si>
    <t>Decline suggests higher operating costs or lower operational efficiency</t>
  </si>
  <si>
    <t>↓ 0.76%</t>
  </si>
  <si>
    <t>Slight drop—possible increase in non-operating costs</t>
  </si>
  <si>
    <t>Return Ratios</t>
  </si>
  <si>
    <t>↑ 1.58%</t>
  </si>
  <si>
    <t>Better shareholder returns</t>
  </si>
  <si>
    <t>↓ 0.36%</t>
  </si>
  <si>
    <t>Slightly lower efficiency using assets</t>
  </si>
  <si>
    <t>↓ 0.25%</t>
  </si>
  <si>
    <t>Almost stable capital efficiency</t>
  </si>
  <si>
    <t>Liquidity Ratios</t>
  </si>
  <si>
    <t>↓ 0.10</t>
  </si>
  <si>
    <t>Slight decline in short-term liquidity</t>
  </si>
  <si>
    <t>Quick Ratio</t>
  </si>
  <si>
    <t>↓ 0.11</t>
  </si>
  <si>
    <t>Less immediate liquidity coverage</t>
  </si>
  <si>
    <t>Efficiency Ratios</t>
  </si>
  <si>
    <t>↓ 0.31</t>
  </si>
  <si>
    <t>Slower inventory movement</t>
  </si>
  <si>
    <t>Asset Turnover Ratio</t>
  </si>
  <si>
    <t>—</t>
  </si>
  <si>
    <t>Stable efficiency in using assets</t>
  </si>
  <si>
    <t>Day's Sales in Inventory (DSI)</t>
  </si>
  <si>
    <t>94.18 days</t>
  </si>
  <si>
    <t>87.19 days</t>
  </si>
  <si>
    <t>↑ 6.99 days</t>
  </si>
  <si>
    <t>Slower inventory clearing cycle</t>
  </si>
  <si>
    <t>Leverage &amp; Coverage Ratios</t>
  </si>
  <si>
    <t>Debt-to-Equity Ratio</t>
  </si>
  <si>
    <t>More leverage taken</t>
  </si>
  <si>
    <t>Interest Coverage Ratio</t>
  </si>
  <si>
    <t>↓ 0.58</t>
  </si>
  <si>
    <t>Slightly reduced ability to pay interest</t>
  </si>
  <si>
    <t>Market Ratios</t>
  </si>
  <si>
    <t>Earnings per Share (EPS)</t>
  </si>
  <si>
    <t>Flat year-on-year EPS</t>
  </si>
  <si>
    <t>↑ 1.37</t>
  </si>
  <si>
    <t>Market is pricing in higher future earnings</t>
  </si>
  <si>
    <t>PepsiCo 2024</t>
  </si>
  <si>
    <t>PepsiCo 2023</t>
  </si>
  <si>
    <t>↑ 0.34%</t>
  </si>
  <si>
    <t>Slight improvement in cost control or product pricing</t>
  </si>
  <si>
    <t>↑ 0.93%</t>
  </si>
  <si>
    <t>Improved operational efficiency</t>
  </si>
  <si>
    <t>↑ 0.47%</t>
  </si>
  <si>
    <t>Healthier bottom line due to better control of non-operating costs</t>
  </si>
  <si>
    <t>↑ 3.88%</t>
  </si>
  <si>
    <t>Stronger returns to shareholders</t>
  </si>
  <si>
    <t>↑ 0.57%</t>
  </si>
  <si>
    <t>Better asset utilization</t>
  </si>
  <si>
    <t>↓ 21.07%</t>
  </si>
  <si>
    <t>↓ 0.03</t>
  </si>
  <si>
    <t>Minimal dip; remains below 1 (low liquidity buffer)</t>
  </si>
  <si>
    <t>Slight decline in immediate liquidity</t>
  </si>
  <si>
    <t>↑ 0.02</t>
  </si>
  <si>
    <t>Almost unchanged—efficient inventory management maintained</t>
  </si>
  <si>
    <t>↑ 0.01</t>
  </si>
  <si>
    <t>Marginally better use of assets to generate sales</t>
  </si>
  <si>
    <t>46.39 days</t>
  </si>
  <si>
    <t>46.49 days</t>
  </si>
  <si>
    <t>↓ 0.10 days</t>
  </si>
  <si>
    <t>Slight improvement—faster inventory clearance</t>
  </si>
  <si>
    <t>↑ 0.09</t>
  </si>
  <si>
    <t>Higher leverage—more debt-funded structure</t>
  </si>
  <si>
    <t>↓ 0.95</t>
  </si>
  <si>
    <t>Lower but still healthy interest payment ability</t>
  </si>
  <si>
    <t>↑ 0.37</t>
  </si>
  <si>
    <t>Positive earnings growth</t>
  </si>
  <si>
    <t>↓ 3.86</t>
  </si>
  <si>
    <t>Market may expect slower growth or stock undervalued vs last year</t>
  </si>
  <si>
    <t>↑ 0.28</t>
  </si>
  <si>
    <t>Decline</t>
  </si>
  <si>
    <t>Coca-Cola vs PepsiCo (2024) | Full Financial Ratio Analysis</t>
  </si>
  <si>
    <t>Better Performer</t>
  </si>
  <si>
    <r>
      <t>Coca-Cola</t>
    </r>
    <r>
      <rPr>
        <sz val="11"/>
        <color theme="1"/>
        <rFont val="Calibri"/>
        <family val="2"/>
        <scheme val="minor"/>
      </rPr>
      <t xml:space="preserve"> (more efficient production)</t>
    </r>
  </si>
  <si>
    <r>
      <t>Coca-Cola</t>
    </r>
    <r>
      <rPr>
        <sz val="11"/>
        <color theme="1"/>
        <rFont val="Calibri"/>
        <family val="2"/>
        <scheme val="minor"/>
      </rPr>
      <t xml:space="preserve"> (better cost control)</t>
    </r>
  </si>
  <si>
    <r>
      <t>Coca-Cola</t>
    </r>
    <r>
      <rPr>
        <sz val="11"/>
        <color theme="1"/>
        <rFont val="Calibri"/>
        <family val="2"/>
        <scheme val="minor"/>
      </rPr>
      <t xml:space="preserve"> (stronger bottom-line)</t>
    </r>
  </si>
  <si>
    <r>
      <t>PepsiCo</t>
    </r>
    <r>
      <rPr>
        <sz val="11"/>
        <color theme="1"/>
        <rFont val="Calibri"/>
        <family val="2"/>
        <scheme val="minor"/>
      </rPr>
      <t xml:space="preserve"> (more shareholder return)</t>
    </r>
  </si>
  <si>
    <r>
      <t>Coca-Cola</t>
    </r>
    <r>
      <rPr>
        <sz val="11"/>
        <color theme="1"/>
        <rFont val="Calibri"/>
        <family val="2"/>
        <scheme val="minor"/>
      </rPr>
      <t xml:space="preserve"> (better asset efficiency)</t>
    </r>
  </si>
  <si>
    <t>Return on Capital Employed</t>
  </si>
  <si>
    <r>
      <t>Coca-Cola</t>
    </r>
    <r>
      <rPr>
        <sz val="11"/>
        <color theme="1"/>
        <rFont val="Calibri"/>
        <family val="2"/>
        <scheme val="minor"/>
      </rPr>
      <t xml:space="preserve"> (slightly better returns)</t>
    </r>
  </si>
  <si>
    <r>
      <t>Coca-Cola</t>
    </r>
    <r>
      <rPr>
        <sz val="11"/>
        <color theme="1"/>
        <rFont val="Calibri"/>
        <family val="2"/>
        <scheme val="minor"/>
      </rPr>
      <t xml:space="preserve"> (stronger liquidity)</t>
    </r>
  </si>
  <si>
    <r>
      <t>Coca-Cola</t>
    </r>
    <r>
      <rPr>
        <sz val="11"/>
        <color theme="1"/>
        <rFont val="Calibri"/>
        <family val="2"/>
        <scheme val="minor"/>
      </rPr>
      <t xml:space="preserve"> (better short-term strength)</t>
    </r>
  </si>
  <si>
    <r>
      <t>PepsiCo</t>
    </r>
    <r>
      <rPr>
        <sz val="11"/>
        <color theme="1"/>
        <rFont val="Calibri"/>
        <family val="2"/>
        <scheme val="minor"/>
      </rPr>
      <t xml:space="preserve"> (faster inventory movement)</t>
    </r>
  </si>
  <si>
    <t>0.47x</t>
  </si>
  <si>
    <t>0.92x</t>
  </si>
  <si>
    <r>
      <t>PepsiCo</t>
    </r>
    <r>
      <rPr>
        <sz val="11"/>
        <color theme="1"/>
        <rFont val="Calibri"/>
        <family val="2"/>
        <scheme val="minor"/>
      </rPr>
      <t xml:space="preserve"> (more revenue per asset)</t>
    </r>
  </si>
  <si>
    <t>Days Sales in Inventory (DSI)</t>
  </si>
  <si>
    <r>
      <t>PepsiCo</t>
    </r>
    <r>
      <rPr>
        <sz val="11"/>
        <color theme="1"/>
        <rFont val="Calibri"/>
        <family val="2"/>
        <scheme val="minor"/>
      </rPr>
      <t xml:space="preserve"> (lower = better)</t>
    </r>
  </si>
  <si>
    <r>
      <t>Coca-Cola</t>
    </r>
    <r>
      <rPr>
        <sz val="11"/>
        <color theme="1"/>
        <rFont val="Calibri"/>
        <family val="2"/>
        <scheme val="minor"/>
      </rPr>
      <t xml:space="preserve"> (less leveraged)</t>
    </r>
  </si>
  <si>
    <r>
      <t>PepsiCo</t>
    </r>
    <r>
      <rPr>
        <sz val="11"/>
        <color theme="1"/>
        <rFont val="Calibri"/>
        <family val="2"/>
        <scheme val="minor"/>
      </rPr>
      <t xml:space="preserve"> (better interest handling)</t>
    </r>
  </si>
  <si>
    <r>
      <t>PepsiCo</t>
    </r>
    <r>
      <rPr>
        <sz val="11"/>
        <color theme="1"/>
        <rFont val="Calibri"/>
        <family val="2"/>
        <scheme val="minor"/>
      </rPr>
      <t xml:space="preserve"> (higher earnings per share)</t>
    </r>
  </si>
  <si>
    <r>
      <t>PepsiCo</t>
    </r>
    <r>
      <rPr>
        <sz val="11"/>
        <color theme="1"/>
        <rFont val="Calibri"/>
        <family val="2"/>
        <scheme val="minor"/>
      </rPr>
      <t xml:space="preserve"> (more reasonably valued)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</si>
</sst>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22"/>
      <color theme="1"/>
      <name val="Calibri"/>
      <family val="2"/>
      <scheme val="minor"/>
    </font>
    <font>
      <b/>
      <strike/>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b/>
      <sz val="24"/>
      <color theme="1"/>
      <name val="Calibri"/>
      <family val="2"/>
      <scheme val="minor"/>
    </font>
    <font>
      <b/>
      <sz val="14"/>
      <color rgb="FF0D0D0D"/>
      <name val="Segoe UI"/>
      <family val="2"/>
    </font>
    <font>
      <b/>
      <sz val="13.75"/>
      <color rgb="FF0D0D0D"/>
      <name val="Segoe UI"/>
      <family val="2"/>
    </font>
    <font>
      <b/>
      <sz val="14"/>
      <color rgb="FFFF0000"/>
      <name val="Segoe UI"/>
      <family val="2"/>
    </font>
    <font>
      <sz val="24"/>
      <color theme="1"/>
      <name val="Calibri"/>
      <family val="2"/>
      <scheme val="minor"/>
    </font>
    <font>
      <b/>
      <sz val="26"/>
      <color theme="1"/>
      <name val="Calibri"/>
      <family val="2"/>
      <scheme val="minor"/>
    </font>
    <font>
      <b/>
      <sz val="11"/>
      <color rgb="FF0D0D0D"/>
      <name val="Segoe UI"/>
      <family val="2"/>
    </font>
    <font>
      <b/>
      <sz val="11"/>
      <color theme="1"/>
      <name val="Segoe UI"/>
      <family val="2"/>
    </font>
    <font>
      <b/>
      <i/>
      <sz val="18"/>
      <color theme="1" tint="4.9989318521683403E-2"/>
      <name val="Segoe UI"/>
      <family val="2"/>
    </font>
  </fonts>
  <fills count="8">
    <fill>
      <patternFill patternType="none"/>
    </fill>
    <fill>
      <patternFill patternType="gray125"/>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5">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15" fontId="1" fillId="0" borderId="0" xfId="0" applyNumberFormat="1" applyFont="1" applyAlignment="1">
      <alignment horizontal="center" vertical="center"/>
    </xf>
    <xf numFmtId="0" fontId="1" fillId="0" borderId="0" xfId="0" applyFont="1"/>
    <xf numFmtId="3" fontId="0" fillId="0" borderId="0" xfId="0" applyNumberFormat="1"/>
    <xf numFmtId="3" fontId="1" fillId="0" borderId="0" xfId="0" applyNumberFormat="1" applyFont="1"/>
    <xf numFmtId="0" fontId="4"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10" fontId="0" fillId="0" borderId="0" xfId="0" applyNumberFormat="1" applyAlignment="1">
      <alignment horizontal="center" vertical="center" wrapText="1"/>
    </xf>
    <xf numFmtId="0" fontId="9" fillId="0" borderId="0" xfId="0" applyFont="1" applyAlignment="1">
      <alignment vertical="center" wrapText="1"/>
    </xf>
    <xf numFmtId="0" fontId="8" fillId="0" borderId="0" xfId="0" applyFont="1"/>
    <xf numFmtId="0" fontId="10" fillId="0" borderId="0" xfId="0" applyFont="1" applyAlignment="1">
      <alignment wrapText="1"/>
    </xf>
    <xf numFmtId="0" fontId="7" fillId="0" borderId="0" xfId="0" applyFont="1" applyAlignment="1">
      <alignment vertical="center"/>
    </xf>
    <xf numFmtId="0" fontId="11" fillId="0" borderId="0" xfId="0" applyFont="1" applyAlignment="1">
      <alignment vertical="center"/>
    </xf>
    <xf numFmtId="0" fontId="10" fillId="0" borderId="0" xfId="0" applyFont="1"/>
    <xf numFmtId="0" fontId="6" fillId="0" borderId="0" xfId="0" applyFont="1" applyAlignment="1">
      <alignment vertical="center"/>
    </xf>
    <xf numFmtId="0" fontId="0" fillId="0" borderId="0" xfId="0" applyAlignment="1">
      <alignment vertical="center" wrapText="1"/>
    </xf>
    <xf numFmtId="0" fontId="1" fillId="0" borderId="0" xfId="0" applyFont="1" applyAlignment="1">
      <alignment vertical="center" wrapText="1"/>
    </xf>
    <xf numFmtId="0" fontId="14" fillId="2" borderId="0" xfId="0" applyFont="1" applyFill="1" applyAlignment="1">
      <alignment vertical="center" wrapText="1"/>
    </xf>
    <xf numFmtId="0" fontId="13" fillId="2" borderId="0" xfId="0" applyFont="1" applyFill="1" applyAlignment="1">
      <alignment vertical="center" wrapText="1"/>
    </xf>
    <xf numFmtId="0" fontId="1" fillId="3" borderId="0" xfId="0" applyFont="1" applyFill="1" applyAlignment="1">
      <alignment horizontal="center" vertical="center" wrapText="1"/>
    </xf>
    <xf numFmtId="0" fontId="1" fillId="0" borderId="0" xfId="0" applyFont="1" applyAlignment="1">
      <alignment vertical="center"/>
    </xf>
    <xf numFmtId="0" fontId="1" fillId="4" borderId="0" xfId="0" applyFont="1" applyFill="1" applyAlignment="1">
      <alignment horizontal="center" vertical="center" wrapText="1"/>
    </xf>
    <xf numFmtId="0" fontId="1" fillId="5" borderId="0" xfId="0" applyFont="1" applyFill="1" applyAlignment="1">
      <alignment vertical="center" wrapText="1"/>
    </xf>
    <xf numFmtId="10" fontId="0" fillId="6" borderId="0" xfId="0" applyNumberFormat="1" applyFill="1" applyAlignment="1">
      <alignment horizontal="center" vertical="center" wrapText="1"/>
    </xf>
    <xf numFmtId="0" fontId="0" fillId="6" borderId="0" xfId="0" applyFill="1" applyAlignment="1">
      <alignment horizontal="center" vertical="center" wrapText="1"/>
    </xf>
    <xf numFmtId="0" fontId="1" fillId="7" borderId="0" xfId="0" applyFont="1" applyFill="1" applyAlignment="1">
      <alignment vertical="center" wrapText="1"/>
    </xf>
    <xf numFmtId="0" fontId="12" fillId="0" borderId="0" xfId="0" applyFont="1" applyAlignment="1">
      <alignment horizontal="center" vertical="center"/>
    </xf>
    <xf numFmtId="0" fontId="1" fillId="0" borderId="0" xfId="0" applyFont="1"/>
    <xf numFmtId="0" fontId="0" fillId="0" borderId="0" xfId="0"/>
    <xf numFmtId="0" fontId="2"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6" fillId="0" borderId="0" xfId="0" applyFont="1" applyAlignment="1">
      <alignment horizontal="center" vertical="center"/>
    </xf>
    <xf numFmtId="0" fontId="15" fillId="3" borderId="0" xfId="0" applyFont="1" applyFill="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6350</xdr:colOff>
      <xdr:row>2</xdr:row>
      <xdr:rowOff>171450</xdr:rowOff>
    </xdr:from>
    <xdr:to>
      <xdr:col>18</xdr:col>
      <xdr:colOff>603250</xdr:colOff>
      <xdr:row>25</xdr:row>
      <xdr:rowOff>12700</xdr:rowOff>
    </xdr:to>
    <xdr:sp macro="" textlink="">
      <xdr:nvSpPr>
        <xdr:cNvPr id="2" name="TextBox 1">
          <a:extLst>
            <a:ext uri="{FF2B5EF4-FFF2-40B4-BE49-F238E27FC236}">
              <a16:creationId xmlns:a16="http://schemas.microsoft.com/office/drawing/2014/main" id="{7378726D-B188-38BD-DC3B-A9CC8466AA41}"/>
            </a:ext>
          </a:extLst>
        </xdr:cNvPr>
        <xdr:cNvSpPr txBox="1"/>
      </xdr:nvSpPr>
      <xdr:spPr>
        <a:xfrm>
          <a:off x="6350" y="539750"/>
          <a:ext cx="11569700" cy="407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NAME</a:t>
          </a:r>
          <a:r>
            <a:rPr lang="en-US" sz="1600" b="1" baseline="0"/>
            <a:t> : PARTH SHANDILYA</a:t>
          </a:r>
        </a:p>
        <a:p>
          <a:r>
            <a:rPr lang="en-US" sz="1600" b="1" baseline="0"/>
            <a:t>EMAIL ID : parthoff3031@gmail.com</a:t>
          </a:r>
        </a:p>
        <a:p>
          <a:endParaRPr lang="en-US" sz="1100" baseline="0"/>
        </a:p>
        <a:p>
          <a:endParaRPr lang="en-US" sz="1100" baseline="0"/>
        </a:p>
        <a:p>
          <a:endParaRPr lang="en-US" sz="1100" baseline="0"/>
        </a:p>
        <a:p>
          <a:r>
            <a:rPr lang="en-US" sz="1400" b="1" baseline="0"/>
            <a:t>Project Objective/ Purpose : </a:t>
          </a:r>
          <a:r>
            <a:rPr lang="en-US" sz="1200" b="0" i="1">
              <a:solidFill>
                <a:schemeClr val="accent5">
                  <a:lumMod val="75000"/>
                </a:schemeClr>
              </a:solidFill>
              <a:effectLst/>
              <a:latin typeface="+mn-lt"/>
              <a:ea typeface="+mn-ea"/>
              <a:cs typeface="+mn-cs"/>
            </a:rPr>
            <a:t>This project aims to analyze and compare the financial performance of Coca-Cola and PepsiCo for the fiscal years 2023 and 2024 using key financial ratios. The objective is to assess profitability, liquidity, solvency, efficiency, and market valuation. But the</a:t>
          </a:r>
          <a:r>
            <a:rPr lang="en-US" sz="1200" b="0" i="1" baseline="0">
              <a:solidFill>
                <a:schemeClr val="accent5">
                  <a:lumMod val="75000"/>
                </a:schemeClr>
              </a:solidFill>
              <a:effectLst/>
              <a:latin typeface="+mn-lt"/>
              <a:ea typeface="+mn-ea"/>
              <a:cs typeface="+mn-cs"/>
            </a:rPr>
            <a:t> winner in results will simply be the one with better profits as the motive is to find the one with better profits and performance. The analysis is not for someone to make investment decisions but instead it is a simple project for general research purpose and to find the better performing company.</a:t>
          </a:r>
        </a:p>
        <a:p>
          <a:endParaRPr lang="en-US" sz="1100" b="0" i="1" baseline="0">
            <a:solidFill>
              <a:schemeClr val="dk1"/>
            </a:solidFill>
            <a:effectLst/>
            <a:latin typeface="+mn-lt"/>
            <a:ea typeface="+mn-ea"/>
            <a:cs typeface="+mn-cs"/>
          </a:endParaRPr>
        </a:p>
        <a:p>
          <a:endParaRPr lang="en-US" sz="1100" b="0" i="1" baseline="0">
            <a:solidFill>
              <a:schemeClr val="dk1"/>
            </a:solidFill>
            <a:effectLst/>
            <a:latin typeface="+mn-lt"/>
            <a:ea typeface="+mn-ea"/>
            <a:cs typeface="+mn-cs"/>
          </a:endParaRPr>
        </a:p>
        <a:p>
          <a:endParaRPr lang="en-US" sz="1100" b="0" i="1"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Data Source : </a:t>
          </a:r>
          <a:r>
            <a:rPr lang="en-US" sz="1200" b="0" i="0" baseline="0">
              <a:solidFill>
                <a:schemeClr val="dk1"/>
              </a:solidFill>
              <a:effectLst/>
              <a:latin typeface="+mn-lt"/>
              <a:ea typeface="+mn-ea"/>
              <a:cs typeface="+mn-cs"/>
            </a:rPr>
            <a:t>Annual Reports of Coca-Cola, PepsiCo </a:t>
          </a:r>
        </a:p>
        <a:p>
          <a:endParaRPr lang="en-US" sz="1100" b="0" i="0" baseline="0">
            <a:solidFill>
              <a:schemeClr val="dk1"/>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400" b="1" i="0" baseline="0">
              <a:solidFill>
                <a:schemeClr val="dk1"/>
              </a:solidFill>
              <a:effectLst/>
              <a:latin typeface="+mn-lt"/>
              <a:ea typeface="+mn-ea"/>
              <a:cs typeface="+mn-cs"/>
            </a:rPr>
            <a:t>TOOL USED : </a:t>
          </a:r>
          <a:r>
            <a:rPr lang="en-US" sz="1200" b="0" i="0" baseline="0">
              <a:solidFill>
                <a:schemeClr val="dk1"/>
              </a:solidFill>
              <a:effectLst/>
              <a:latin typeface="+mn-lt"/>
              <a:ea typeface="+mn-ea"/>
              <a:cs typeface="+mn-cs"/>
            </a:rPr>
            <a:t>MS Excel, Ratio Analysis Techniques and Comparativbe Financial Modeling</a:t>
          </a:r>
        </a:p>
        <a:p>
          <a:endParaRPr lang="en-US" sz="1100" b="0" i="0" baseline="0">
            <a:solidFill>
              <a:schemeClr val="dk1"/>
            </a:solidFill>
            <a:effectLst/>
            <a:latin typeface="+mn-lt"/>
            <a:ea typeface="+mn-ea"/>
            <a:cs typeface="+mn-cs"/>
          </a:endParaRPr>
        </a:p>
        <a:p>
          <a:endParaRPr lang="en-US"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mn-lt"/>
              <a:ea typeface="+mn-ea"/>
              <a:cs typeface="+mn-cs"/>
            </a:rPr>
            <a:t>Summary Line</a:t>
          </a:r>
          <a:r>
            <a:rPr lang="en-US" sz="1400" b="0" i="0" baseline="0">
              <a:solidFill>
                <a:schemeClr val="dk1"/>
              </a:solidFill>
              <a:effectLst/>
              <a:latin typeface="+mn-lt"/>
              <a:ea typeface="+mn-ea"/>
              <a:cs typeface="+mn-cs"/>
            </a:rPr>
            <a:t> : </a:t>
          </a:r>
          <a:r>
            <a:rPr lang="en-US" sz="1200" b="0" i="1">
              <a:solidFill>
                <a:schemeClr val="accent5">
                  <a:lumMod val="75000"/>
                </a:schemeClr>
              </a:solidFill>
              <a:effectLst/>
              <a:latin typeface="+mn-lt"/>
              <a:ea typeface="+mn-ea"/>
              <a:cs typeface="+mn-cs"/>
            </a:rPr>
            <a:t>Coca-Cola leads in profit margins and liquidity</a:t>
          </a:r>
          <a:r>
            <a:rPr lang="en-US" sz="1100" b="0" i="1">
              <a:solidFill>
                <a:schemeClr val="accent5">
                  <a:lumMod val="75000"/>
                </a:schemeClr>
              </a:solidFill>
              <a:effectLst/>
              <a:latin typeface="+mn-lt"/>
              <a:ea typeface="+mn-ea"/>
              <a:cs typeface="+mn-cs"/>
            </a:rPr>
            <a:t>, while PepsiCo outperforms in operational efficiency.</a:t>
          </a:r>
          <a:endParaRPr lang="en-US" sz="1200" b="1" i="0">
            <a:solidFill>
              <a:schemeClr val="accent5">
                <a:lumMod val="75000"/>
              </a:schemeClr>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50</xdr:row>
      <xdr:rowOff>171450</xdr:rowOff>
    </xdr:from>
    <xdr:to>
      <xdr:col>5</xdr:col>
      <xdr:colOff>6350</xdr:colOff>
      <xdr:row>57</xdr:row>
      <xdr:rowOff>25400</xdr:rowOff>
    </xdr:to>
    <xdr:sp macro="" textlink="">
      <xdr:nvSpPr>
        <xdr:cNvPr id="2" name="TextBox 1">
          <a:extLst>
            <a:ext uri="{FF2B5EF4-FFF2-40B4-BE49-F238E27FC236}">
              <a16:creationId xmlns:a16="http://schemas.microsoft.com/office/drawing/2014/main" id="{31899163-E465-32B3-C470-F1FADE782914}"/>
            </a:ext>
          </a:extLst>
        </xdr:cNvPr>
        <xdr:cNvSpPr txBox="1"/>
      </xdr:nvSpPr>
      <xdr:spPr>
        <a:xfrm>
          <a:off x="6350" y="16465550"/>
          <a:ext cx="635635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a:solidFill>
                <a:srgbClr val="FF0000"/>
              </a:solidFill>
              <a:effectLst/>
              <a:latin typeface="+mn-lt"/>
              <a:ea typeface="+mn-ea"/>
              <a:cs typeface="+mn-cs"/>
            </a:rPr>
            <a:t>Coca-Cola’s 2024 performance shows a stronger gross margin and ROE, indicating good pricing and equity returns. However, operating margin, net margin, liquidity, and inventory efficiency have slightly declined, pointing to cost pressures and slower sales cycles. Leverage has increased, and interest coverage dropped marginally.</a:t>
          </a:r>
          <a:endParaRPr lang="en-US" sz="1400" b="0">
            <a:solidFill>
              <a:srgbClr val="FF0000"/>
            </a:solidFill>
          </a:endParaRPr>
        </a:p>
      </xdr:txBody>
    </xdr:sp>
    <xdr:clientData/>
  </xdr:twoCellAnchor>
  <xdr:twoCellAnchor>
    <xdr:from>
      <xdr:col>5</xdr:col>
      <xdr:colOff>1219200</xdr:colOff>
      <xdr:row>51</xdr:row>
      <xdr:rowOff>0</xdr:rowOff>
    </xdr:from>
    <xdr:to>
      <xdr:col>10</xdr:col>
      <xdr:colOff>1231900</xdr:colOff>
      <xdr:row>57</xdr:row>
      <xdr:rowOff>19050</xdr:rowOff>
    </xdr:to>
    <xdr:sp macro="" textlink="">
      <xdr:nvSpPr>
        <xdr:cNvPr id="3" name="TextBox 2">
          <a:extLst>
            <a:ext uri="{FF2B5EF4-FFF2-40B4-BE49-F238E27FC236}">
              <a16:creationId xmlns:a16="http://schemas.microsoft.com/office/drawing/2014/main" id="{EB1FB38A-FA6A-B2ED-B6AA-A73F3211411F}"/>
            </a:ext>
          </a:extLst>
        </xdr:cNvPr>
        <xdr:cNvSpPr txBox="1"/>
      </xdr:nvSpPr>
      <xdr:spPr>
        <a:xfrm>
          <a:off x="7575550" y="16478250"/>
          <a:ext cx="6115050" cy="120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a:solidFill>
                <a:srgbClr val="FF0000"/>
              </a:solidFill>
              <a:effectLst/>
              <a:latin typeface="+mn-lt"/>
              <a:ea typeface="+mn-ea"/>
              <a:cs typeface="+mn-cs"/>
            </a:rPr>
            <a:t>PepsiCo in 2024 saw solid improvements in profitability, returns, and earnings, with slightly weaker liquidity and higher leverage. However, the ROCE drop is concerning and likely stems from shifts in capital structure or investment returns. P/E decline suggests market sentiment has tempered despite the stronger fundamentals.</a:t>
          </a:r>
          <a:endParaRPr lang="en-US" sz="1400" b="0">
            <a:solidFill>
              <a:srgbClr val="FF0000"/>
            </a:solidFill>
          </a:endParaRPr>
        </a:p>
      </xdr:txBody>
    </xdr:sp>
    <xdr:clientData/>
  </xdr:twoCellAnchor>
  <xdr:twoCellAnchor>
    <xdr:from>
      <xdr:col>0</xdr:col>
      <xdr:colOff>12700</xdr:colOff>
      <xdr:row>77</xdr:row>
      <xdr:rowOff>0</xdr:rowOff>
    </xdr:from>
    <xdr:to>
      <xdr:col>9</xdr:col>
      <xdr:colOff>247650</xdr:colOff>
      <xdr:row>95</xdr:row>
      <xdr:rowOff>6350</xdr:rowOff>
    </xdr:to>
    <xdr:sp macro="" textlink="">
      <xdr:nvSpPr>
        <xdr:cNvPr id="4" name="TextBox 3">
          <a:extLst>
            <a:ext uri="{FF2B5EF4-FFF2-40B4-BE49-F238E27FC236}">
              <a16:creationId xmlns:a16="http://schemas.microsoft.com/office/drawing/2014/main" id="{F1954AC7-610C-6437-1170-CD64A8D55EB7}"/>
            </a:ext>
          </a:extLst>
        </xdr:cNvPr>
        <xdr:cNvSpPr txBox="1"/>
      </xdr:nvSpPr>
      <xdr:spPr>
        <a:xfrm>
          <a:off x="12700" y="23685500"/>
          <a:ext cx="11480800" cy="332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i="0">
            <a:solidFill>
              <a:schemeClr val="dk1"/>
            </a:solidFill>
            <a:effectLst/>
            <a:latin typeface="+mn-lt"/>
            <a:ea typeface="+mn-ea"/>
            <a:cs typeface="+mn-cs"/>
          </a:endParaRPr>
        </a:p>
        <a:p>
          <a:endParaRPr lang="en-US" sz="1100" b="1" i="0">
            <a:solidFill>
              <a:schemeClr val="dk1"/>
            </a:solidFill>
            <a:effectLst/>
            <a:latin typeface="+mn-lt"/>
            <a:ea typeface="+mn-ea"/>
            <a:cs typeface="+mn-cs"/>
          </a:endParaRPr>
        </a:p>
        <a:p>
          <a:r>
            <a:rPr lang="en-US" sz="1800" b="1" i="0">
              <a:solidFill>
                <a:schemeClr val="dk1"/>
              </a:solidFill>
              <a:effectLst/>
              <a:latin typeface="+mn-lt"/>
              <a:ea typeface="+mn-ea"/>
              <a:cs typeface="+mn-cs"/>
            </a:rPr>
            <a:t>Final Verdict:</a:t>
          </a:r>
        </a:p>
        <a:p>
          <a:r>
            <a:rPr lang="en-US" sz="1400" b="1" i="0">
              <a:solidFill>
                <a:schemeClr val="tx1"/>
              </a:solidFill>
              <a:effectLst/>
              <a:latin typeface="+mn-lt"/>
              <a:ea typeface="+mn-ea"/>
              <a:cs typeface="+mn-cs"/>
            </a:rPr>
            <a:t>Coca-Cola : </a:t>
          </a:r>
          <a:r>
            <a:rPr lang="en-US" sz="1400" b="1" i="0">
              <a:solidFill>
                <a:schemeClr val="accent5">
                  <a:lumMod val="75000"/>
                </a:schemeClr>
              </a:solidFill>
              <a:effectLst/>
              <a:latin typeface="+mn-lt"/>
              <a:ea typeface="+mn-ea"/>
              <a:cs typeface="+mn-cs"/>
            </a:rPr>
            <a:t>excels in profitability margins, liquidity, and lower leverage.</a:t>
          </a:r>
        </a:p>
        <a:p>
          <a:r>
            <a:rPr lang="en-US" sz="1400" b="1" i="0">
              <a:solidFill>
                <a:schemeClr val="tx1"/>
              </a:solidFill>
              <a:effectLst/>
              <a:latin typeface="+mn-lt"/>
              <a:ea typeface="+mn-ea"/>
              <a:cs typeface="+mn-cs"/>
            </a:rPr>
            <a:t>PepsiCo : </a:t>
          </a:r>
          <a:r>
            <a:rPr lang="en-US" sz="1400" b="1" i="0">
              <a:solidFill>
                <a:schemeClr val="accent5">
                  <a:lumMod val="75000"/>
                </a:schemeClr>
              </a:solidFill>
              <a:effectLst/>
              <a:latin typeface="+mn-lt"/>
              <a:ea typeface="+mn-ea"/>
              <a:cs typeface="+mn-cs"/>
            </a:rPr>
            <a:t>leads in ROE, operational efficiency, and EPS, indicating higher growth potential and better utilization of equity.</a:t>
          </a:r>
        </a:p>
        <a:p>
          <a:endParaRPr lang="en-US" sz="1400" b="0" i="0">
            <a:solidFill>
              <a:srgbClr val="FF0000"/>
            </a:solidFill>
            <a:effectLst/>
            <a:latin typeface="+mn-lt"/>
            <a:ea typeface="+mn-ea"/>
            <a:cs typeface="+mn-cs"/>
          </a:endParaRPr>
        </a:p>
        <a:p>
          <a:endParaRPr lang="en-US" sz="1400" b="0" i="0">
            <a:solidFill>
              <a:srgbClr val="FF0000"/>
            </a:solidFill>
            <a:effectLst/>
            <a:latin typeface="+mn-lt"/>
            <a:ea typeface="+mn-ea"/>
            <a:cs typeface="+mn-cs"/>
          </a:endParaRPr>
        </a:p>
        <a:p>
          <a:endParaRPr lang="en-US" sz="1400" b="0" i="0">
            <a:solidFill>
              <a:srgbClr val="FF0000"/>
            </a:solidFill>
            <a:effectLst/>
            <a:latin typeface="+mn-lt"/>
            <a:ea typeface="+mn-ea"/>
            <a:cs typeface="+mn-cs"/>
          </a:endParaRPr>
        </a:p>
        <a:p>
          <a:r>
            <a:rPr lang="en-US" sz="2400" b="0" i="0">
              <a:solidFill>
                <a:schemeClr val="tx1"/>
              </a:solidFill>
              <a:effectLst/>
              <a:latin typeface="+mn-lt"/>
              <a:ea typeface="+mn-ea"/>
              <a:cs typeface="+mn-cs"/>
            </a:rPr>
            <a:t>                                                             </a:t>
          </a:r>
          <a:r>
            <a:rPr lang="en-US" sz="2400" b="0" i="0" baseline="0">
              <a:solidFill>
                <a:schemeClr val="tx1"/>
              </a:solidFill>
              <a:effectLst/>
              <a:latin typeface="+mn-lt"/>
              <a:ea typeface="+mn-ea"/>
              <a:cs typeface="+mn-cs"/>
            </a:rPr>
            <a:t>  </a:t>
          </a:r>
          <a:r>
            <a:rPr lang="en-US" sz="2400" b="1" i="0" baseline="0">
              <a:solidFill>
                <a:schemeClr val="tx1"/>
              </a:solidFill>
              <a:effectLst/>
              <a:latin typeface="+mn-lt"/>
              <a:ea typeface="+mn-ea"/>
              <a:cs typeface="+mn-cs"/>
            </a:rPr>
            <a:t>ANALYSIS ACE : </a:t>
          </a:r>
          <a:r>
            <a:rPr lang="en-US" sz="2400" b="1" i="0" baseline="0">
              <a:solidFill>
                <a:srgbClr val="FF0000"/>
              </a:solidFill>
              <a:effectLst/>
              <a:latin typeface="+mn-lt"/>
              <a:ea typeface="+mn-ea"/>
              <a:cs typeface="+mn-cs"/>
            </a:rPr>
            <a:t>COCA-COLA  </a:t>
          </a:r>
          <a:r>
            <a:rPr lang="en-US" sz="2400" b="0" i="0" baseline="0">
              <a:solidFill>
                <a:srgbClr val="FF0000"/>
              </a:solidFill>
              <a:effectLst/>
              <a:latin typeface="+mn-lt"/>
              <a:ea typeface="+mn-ea"/>
              <a:cs typeface="+mn-cs"/>
            </a:rPr>
            <a:t>              </a:t>
          </a:r>
          <a:r>
            <a:rPr lang="en-US" sz="800" b="0" i="0" baseline="0">
              <a:solidFill>
                <a:schemeClr val="tx1"/>
              </a:solidFill>
              <a:effectLst/>
              <a:latin typeface="+mn-lt"/>
              <a:ea typeface="+mn-ea"/>
              <a:cs typeface="+mn-cs"/>
            </a:rPr>
            <a:t>(refer to 1st sheet for winning conditions and more*)</a:t>
          </a:r>
          <a:endParaRPr lang="en-US" sz="800" b="0" i="0">
            <a:solidFill>
              <a:schemeClr val="tx1"/>
            </a:solidFill>
            <a:effectLst/>
            <a:latin typeface="+mn-lt"/>
            <a:ea typeface="+mn-ea"/>
            <a:cs typeface="+mn-cs"/>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6347-52B3-42F2-9CF7-D8B2D059FA12}">
  <dimension ref="A1:S2"/>
  <sheetViews>
    <sheetView workbookViewId="0">
      <selection activeCell="H26" sqref="H26"/>
    </sheetView>
  </sheetViews>
  <sheetFormatPr defaultRowHeight="14.5" x14ac:dyDescent="0.35"/>
  <sheetData>
    <row r="1" spans="1:19" x14ac:dyDescent="0.35">
      <c r="A1" s="31" t="s">
        <v>137</v>
      </c>
      <c r="B1" s="31"/>
      <c r="C1" s="31"/>
      <c r="D1" s="31"/>
      <c r="E1" s="31"/>
      <c r="F1" s="31"/>
      <c r="G1" s="31"/>
      <c r="H1" s="31"/>
      <c r="I1" s="31"/>
      <c r="J1" s="31"/>
      <c r="K1" s="31"/>
      <c r="L1" s="31"/>
      <c r="M1" s="31"/>
      <c r="N1" s="31"/>
      <c r="O1" s="31"/>
      <c r="P1" s="31"/>
      <c r="Q1" s="31"/>
      <c r="R1" s="31"/>
      <c r="S1" s="31"/>
    </row>
    <row r="2" spans="1:19" x14ac:dyDescent="0.35">
      <c r="A2" s="31"/>
      <c r="B2" s="31"/>
      <c r="C2" s="31"/>
      <c r="D2" s="31"/>
      <c r="E2" s="31"/>
      <c r="F2" s="31"/>
      <c r="G2" s="31"/>
      <c r="H2" s="31"/>
      <c r="I2" s="31"/>
      <c r="J2" s="31"/>
      <c r="K2" s="31"/>
      <c r="L2" s="31"/>
      <c r="M2" s="31"/>
      <c r="N2" s="31"/>
      <c r="O2" s="31"/>
      <c r="P2" s="31"/>
      <c r="Q2" s="31"/>
      <c r="R2" s="31"/>
      <c r="S2" s="31"/>
    </row>
  </sheetData>
  <mergeCells count="1">
    <mergeCell ref="A1:S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92DE-D49A-4610-BE18-9387C6C74263}">
  <dimension ref="A1:O145"/>
  <sheetViews>
    <sheetView workbookViewId="0">
      <selection activeCell="P9" sqref="P9"/>
    </sheetView>
  </sheetViews>
  <sheetFormatPr defaultRowHeight="14.5" x14ac:dyDescent="0.35"/>
  <cols>
    <col min="10" max="10" width="13.08984375" customWidth="1"/>
    <col min="11" max="11" width="15.90625" customWidth="1"/>
    <col min="12" max="12" width="18" customWidth="1"/>
  </cols>
  <sheetData>
    <row r="1" spans="1:14" ht="44" customHeight="1" x14ac:dyDescent="0.35">
      <c r="E1" s="34" t="s">
        <v>0</v>
      </c>
      <c r="F1" s="34"/>
      <c r="G1" s="34"/>
      <c r="H1" s="34"/>
      <c r="I1" s="34"/>
      <c r="J1" s="34"/>
      <c r="K1" s="34"/>
      <c r="L1" s="34"/>
      <c r="M1" s="34"/>
      <c r="N1" s="34"/>
    </row>
    <row r="2" spans="1:14" ht="28.5" customHeight="1" x14ac:dyDescent="0.35">
      <c r="E2" s="35" t="s">
        <v>1</v>
      </c>
      <c r="F2" s="35"/>
      <c r="G2" s="35"/>
      <c r="H2" s="35"/>
      <c r="I2" s="35"/>
      <c r="J2" s="35"/>
      <c r="K2" s="35"/>
      <c r="L2" s="35"/>
      <c r="M2" s="35"/>
      <c r="N2" s="35"/>
    </row>
    <row r="4" spans="1:14" x14ac:dyDescent="0.35">
      <c r="J4" s="3">
        <v>45657</v>
      </c>
      <c r="K4" s="3">
        <v>45291</v>
      </c>
      <c r="L4" s="2" t="s">
        <v>19</v>
      </c>
    </row>
    <row r="5" spans="1:14" x14ac:dyDescent="0.35">
      <c r="E5" s="1" t="s">
        <v>2</v>
      </c>
    </row>
    <row r="6" spans="1:14" x14ac:dyDescent="0.35">
      <c r="A6" s="32" t="s">
        <v>3</v>
      </c>
      <c r="B6" s="32"/>
      <c r="C6" s="32"/>
      <c r="D6" s="32"/>
      <c r="E6" s="32"/>
      <c r="F6" s="32"/>
      <c r="G6" s="32"/>
      <c r="H6" s="32"/>
      <c r="I6" s="32"/>
    </row>
    <row r="7" spans="1:14" x14ac:dyDescent="0.35">
      <c r="A7" s="33" t="s">
        <v>4</v>
      </c>
      <c r="B7" s="33"/>
      <c r="C7" s="33"/>
      <c r="D7" s="33"/>
      <c r="E7" s="33"/>
      <c r="F7" s="33"/>
      <c r="G7" s="33"/>
      <c r="H7" s="33"/>
      <c r="I7" s="33"/>
      <c r="J7" s="6">
        <v>10828</v>
      </c>
      <c r="K7" s="5">
        <v>9366</v>
      </c>
      <c r="L7">
        <f>((J7 - K7) / K7) * 100</f>
        <v>15.609651932521887</v>
      </c>
    </row>
    <row r="8" spans="1:14" x14ac:dyDescent="0.35">
      <c r="A8" s="33" t="s">
        <v>5</v>
      </c>
      <c r="B8" s="33"/>
      <c r="C8" s="33"/>
      <c r="D8" s="33"/>
      <c r="E8" s="33"/>
      <c r="F8" s="33"/>
      <c r="G8" s="33"/>
      <c r="H8" s="33"/>
      <c r="I8" s="33"/>
      <c r="J8" s="6">
        <v>2020</v>
      </c>
      <c r="K8" s="5">
        <v>2997</v>
      </c>
      <c r="L8">
        <f t="shared" ref="L8:L42" si="0">((J8 - K8) / K8) * 100</f>
        <v>-32.599265932599266</v>
      </c>
    </row>
    <row r="9" spans="1:14" x14ac:dyDescent="0.35">
      <c r="A9" s="32" t="s">
        <v>6</v>
      </c>
      <c r="B9" s="32"/>
      <c r="C9" s="32"/>
      <c r="D9" s="32"/>
      <c r="E9" s="32"/>
      <c r="F9" s="32"/>
      <c r="G9" s="32"/>
      <c r="H9" s="32"/>
      <c r="I9" s="32"/>
      <c r="J9" s="6">
        <v>12848</v>
      </c>
      <c r="K9" s="5">
        <v>12363</v>
      </c>
      <c r="L9">
        <f t="shared" si="0"/>
        <v>3.9229960365607051</v>
      </c>
    </row>
    <row r="10" spans="1:14" x14ac:dyDescent="0.35">
      <c r="A10" s="33" t="s">
        <v>7</v>
      </c>
      <c r="B10" s="33"/>
      <c r="C10" s="33"/>
      <c r="D10" s="33"/>
      <c r="E10" s="33"/>
      <c r="F10" s="33"/>
      <c r="G10" s="33"/>
      <c r="H10" s="33"/>
      <c r="I10" s="33"/>
      <c r="J10" s="6">
        <v>1723</v>
      </c>
      <c r="K10" s="5">
        <v>1300</v>
      </c>
      <c r="L10">
        <f t="shared" si="0"/>
        <v>32.53846153846154</v>
      </c>
    </row>
    <row r="11" spans="1:14" x14ac:dyDescent="0.35">
      <c r="A11" s="33" t="s">
        <v>8</v>
      </c>
      <c r="B11" s="33"/>
      <c r="C11" s="33"/>
      <c r="D11" s="33"/>
      <c r="E11" s="33"/>
      <c r="F11" s="33"/>
      <c r="G11" s="33"/>
      <c r="H11" s="33"/>
      <c r="I11" s="33"/>
      <c r="J11" s="6">
        <v>3569</v>
      </c>
      <c r="K11" s="5">
        <v>3410</v>
      </c>
      <c r="L11">
        <f t="shared" si="0"/>
        <v>4.6627565982404695</v>
      </c>
    </row>
    <row r="12" spans="1:14" x14ac:dyDescent="0.35">
      <c r="A12" s="33" t="s">
        <v>9</v>
      </c>
      <c r="B12" s="33"/>
      <c r="C12" s="33"/>
      <c r="D12" s="33"/>
      <c r="E12" s="33"/>
      <c r="F12" s="33"/>
      <c r="G12" s="33"/>
      <c r="H12" s="33"/>
      <c r="I12" s="33"/>
      <c r="J12" s="6">
        <v>4728</v>
      </c>
      <c r="K12" s="5">
        <v>4424</v>
      </c>
      <c r="L12">
        <f t="shared" si="0"/>
        <v>6.8716094032549728</v>
      </c>
    </row>
    <row r="13" spans="1:14" x14ac:dyDescent="0.35">
      <c r="A13" s="33" t="s">
        <v>10</v>
      </c>
      <c r="B13" s="33"/>
      <c r="C13" s="33"/>
      <c r="D13" s="33"/>
      <c r="E13" s="33"/>
      <c r="F13" s="33"/>
      <c r="G13" s="33"/>
      <c r="H13" s="33"/>
      <c r="I13" s="33"/>
      <c r="J13" s="6">
        <v>3129</v>
      </c>
      <c r="K13" s="5">
        <v>5235</v>
      </c>
      <c r="L13">
        <f t="shared" si="0"/>
        <v>-40.229226361031515</v>
      </c>
    </row>
    <row r="14" spans="1:14" x14ac:dyDescent="0.35">
      <c r="A14" s="32" t="s">
        <v>11</v>
      </c>
      <c r="B14" s="32"/>
      <c r="C14" s="32"/>
      <c r="D14" s="32"/>
      <c r="E14" s="32"/>
      <c r="F14" s="32"/>
      <c r="G14" s="32"/>
      <c r="H14" s="32"/>
      <c r="I14" s="32"/>
      <c r="J14" s="6">
        <v>25997</v>
      </c>
      <c r="K14" s="5">
        <v>26732</v>
      </c>
      <c r="L14">
        <f t="shared" si="0"/>
        <v>-2.7495136914559333</v>
      </c>
    </row>
    <row r="15" spans="1:14" x14ac:dyDescent="0.35">
      <c r="A15" s="33" t="s">
        <v>12</v>
      </c>
      <c r="B15" s="33"/>
      <c r="C15" s="33"/>
      <c r="D15" s="33"/>
      <c r="E15" s="33"/>
      <c r="F15" s="33"/>
      <c r="G15" s="33"/>
      <c r="H15" s="33"/>
      <c r="I15" s="33"/>
      <c r="J15" s="6">
        <v>18087</v>
      </c>
      <c r="K15" s="5">
        <v>19671</v>
      </c>
      <c r="L15">
        <f t="shared" si="0"/>
        <v>-8.0524630166234559</v>
      </c>
    </row>
    <row r="16" spans="1:14" x14ac:dyDescent="0.35">
      <c r="A16" s="33" t="s">
        <v>13</v>
      </c>
      <c r="B16" s="33"/>
      <c r="C16" s="33"/>
      <c r="D16" s="33"/>
      <c r="E16" s="33"/>
      <c r="F16" s="33"/>
      <c r="G16" s="33"/>
      <c r="H16" s="33"/>
      <c r="I16" s="33"/>
      <c r="J16" s="6">
        <v>1319</v>
      </c>
      <c r="K16" s="5">
        <v>1561</v>
      </c>
      <c r="L16">
        <f t="shared" si="0"/>
        <v>-15.502882767456757</v>
      </c>
    </row>
    <row r="17" spans="1:12" x14ac:dyDescent="0.35">
      <c r="A17" s="33" t="s">
        <v>14</v>
      </c>
      <c r="B17" s="33"/>
      <c r="C17" s="33"/>
      <c r="D17" s="33"/>
      <c r="E17" s="33"/>
      <c r="F17" s="33"/>
      <c r="G17" s="33"/>
      <c r="H17" s="33"/>
      <c r="I17" s="33"/>
      <c r="J17" s="6">
        <v>10303</v>
      </c>
      <c r="K17" s="5">
        <v>9236</v>
      </c>
      <c r="L17">
        <f t="shared" si="0"/>
        <v>11.552620181896925</v>
      </c>
    </row>
    <row r="18" spans="1:12" x14ac:dyDescent="0.35">
      <c r="A18" s="33" t="s">
        <v>15</v>
      </c>
      <c r="B18" s="33"/>
      <c r="C18" s="33"/>
      <c r="D18" s="33"/>
      <c r="E18" s="33"/>
      <c r="F18" s="33"/>
      <c r="G18" s="33"/>
      <c r="H18" s="33"/>
      <c r="I18" s="33"/>
      <c r="J18" s="6">
        <v>13301</v>
      </c>
      <c r="K18" s="5">
        <v>14349</v>
      </c>
      <c r="L18">
        <f t="shared" si="0"/>
        <v>-7.3036448532998817</v>
      </c>
    </row>
    <row r="19" spans="1:12" x14ac:dyDescent="0.35">
      <c r="A19" s="33" t="s">
        <v>16</v>
      </c>
      <c r="B19" s="33"/>
      <c r="C19" s="33"/>
      <c r="D19" s="33"/>
      <c r="E19" s="33"/>
      <c r="F19" s="33"/>
      <c r="G19" s="33"/>
      <c r="H19" s="33"/>
      <c r="I19" s="33"/>
      <c r="J19" s="6">
        <v>18139</v>
      </c>
      <c r="K19" s="5">
        <v>18358</v>
      </c>
      <c r="L19">
        <f t="shared" si="0"/>
        <v>-1.192940407451792</v>
      </c>
    </row>
    <row r="20" spans="1:12" x14ac:dyDescent="0.35">
      <c r="A20" s="33" t="s">
        <v>17</v>
      </c>
      <c r="B20" s="33"/>
      <c r="C20" s="33"/>
      <c r="D20" s="33"/>
      <c r="E20" s="33"/>
      <c r="F20" s="33"/>
      <c r="G20" s="33"/>
      <c r="H20" s="33"/>
      <c r="I20" s="33"/>
      <c r="J20" s="6">
        <v>13403</v>
      </c>
      <c r="K20" s="5">
        <v>7796</v>
      </c>
      <c r="L20">
        <f t="shared" si="0"/>
        <v>71.921498204207296</v>
      </c>
    </row>
    <row r="21" spans="1:12" x14ac:dyDescent="0.35">
      <c r="A21" s="32" t="s">
        <v>18</v>
      </c>
      <c r="B21" s="32"/>
      <c r="C21" s="32"/>
      <c r="D21" s="32"/>
      <c r="E21" s="32"/>
      <c r="F21" s="32"/>
      <c r="G21" s="32"/>
      <c r="H21" s="32"/>
      <c r="I21" s="32"/>
      <c r="J21" s="6">
        <v>100549</v>
      </c>
      <c r="K21" s="5">
        <v>97703</v>
      </c>
      <c r="L21">
        <f t="shared" si="0"/>
        <v>2.9129095319488654</v>
      </c>
    </row>
    <row r="22" spans="1:12" x14ac:dyDescent="0.35">
      <c r="J22" s="4"/>
    </row>
    <row r="23" spans="1:12" x14ac:dyDescent="0.35">
      <c r="D23" s="36" t="s">
        <v>20</v>
      </c>
      <c r="E23" s="36"/>
      <c r="F23" s="36"/>
      <c r="J23" s="4"/>
    </row>
    <row r="24" spans="1:12" x14ac:dyDescent="0.35">
      <c r="A24" s="32" t="s">
        <v>21</v>
      </c>
      <c r="B24" s="32"/>
      <c r="C24" s="32"/>
      <c r="D24" s="32"/>
      <c r="E24" s="32"/>
      <c r="F24" s="32"/>
      <c r="G24" s="32"/>
      <c r="H24" s="32"/>
      <c r="I24" s="32"/>
      <c r="J24" s="4"/>
    </row>
    <row r="25" spans="1:12" x14ac:dyDescent="0.35">
      <c r="A25" s="33" t="s">
        <v>22</v>
      </c>
      <c r="B25" s="33"/>
      <c r="C25" s="33"/>
      <c r="D25" s="33"/>
      <c r="E25" s="33"/>
      <c r="F25" s="33"/>
      <c r="G25" s="33"/>
      <c r="H25" s="33"/>
      <c r="I25" s="33"/>
      <c r="J25" s="6">
        <v>21715</v>
      </c>
      <c r="K25" s="5">
        <v>15485</v>
      </c>
      <c r="L25">
        <f t="shared" si="0"/>
        <v>40.232483048111071</v>
      </c>
    </row>
    <row r="26" spans="1:12" x14ac:dyDescent="0.35">
      <c r="A26" s="33" t="s">
        <v>23</v>
      </c>
      <c r="B26" s="33"/>
      <c r="C26" s="33"/>
      <c r="D26" s="33"/>
      <c r="E26" s="33"/>
      <c r="F26" s="33"/>
      <c r="G26" s="33"/>
      <c r="H26" s="33"/>
      <c r="I26" s="33"/>
      <c r="J26" s="6">
        <v>1499</v>
      </c>
      <c r="K26" s="5">
        <v>4557</v>
      </c>
      <c r="L26">
        <f t="shared" si="0"/>
        <v>-67.105551898178632</v>
      </c>
    </row>
    <row r="27" spans="1:12" x14ac:dyDescent="0.35">
      <c r="A27" s="33" t="s">
        <v>24</v>
      </c>
      <c r="B27" s="33"/>
      <c r="C27" s="33"/>
      <c r="D27" s="33"/>
      <c r="E27" s="33"/>
      <c r="F27" s="33"/>
      <c r="G27" s="33"/>
      <c r="H27" s="33"/>
      <c r="I27" s="33"/>
      <c r="J27" s="4">
        <v>648</v>
      </c>
      <c r="K27" s="5">
        <v>1960</v>
      </c>
      <c r="L27">
        <f t="shared" si="0"/>
        <v>-66.938775510204081</v>
      </c>
    </row>
    <row r="28" spans="1:12" x14ac:dyDescent="0.35">
      <c r="A28" s="33" t="s">
        <v>25</v>
      </c>
      <c r="B28" s="33"/>
      <c r="C28" s="33"/>
      <c r="D28" s="33"/>
      <c r="E28" s="33"/>
      <c r="F28" s="33"/>
      <c r="G28" s="33"/>
      <c r="H28" s="33"/>
      <c r="I28" s="33"/>
      <c r="J28" s="6">
        <v>1387</v>
      </c>
      <c r="K28" s="5">
        <v>1569</v>
      </c>
      <c r="L28">
        <f t="shared" si="0"/>
        <v>-11.59974506054812</v>
      </c>
    </row>
    <row r="29" spans="1:12" x14ac:dyDescent="0.35">
      <c r="A29" s="32" t="s">
        <v>26</v>
      </c>
      <c r="B29" s="32"/>
      <c r="C29" s="32"/>
      <c r="D29" s="32"/>
      <c r="E29" s="32"/>
      <c r="F29" s="32"/>
      <c r="G29" s="32"/>
      <c r="H29" s="32"/>
      <c r="I29" s="32"/>
      <c r="J29" s="6">
        <v>25249</v>
      </c>
      <c r="K29" s="5">
        <v>23571</v>
      </c>
      <c r="L29">
        <f t="shared" si="0"/>
        <v>7.1189173136481267</v>
      </c>
    </row>
    <row r="30" spans="1:12" x14ac:dyDescent="0.35">
      <c r="A30" s="33" t="s">
        <v>27</v>
      </c>
      <c r="B30" s="33"/>
      <c r="C30" s="33"/>
      <c r="D30" s="33"/>
      <c r="E30" s="33"/>
      <c r="F30" s="33"/>
      <c r="G30" s="33"/>
      <c r="H30" s="33"/>
      <c r="I30" s="33"/>
      <c r="J30" s="6">
        <v>42375</v>
      </c>
      <c r="K30" s="5">
        <v>35547</v>
      </c>
      <c r="L30">
        <f t="shared" si="0"/>
        <v>19.208372014515991</v>
      </c>
    </row>
    <row r="31" spans="1:12" x14ac:dyDescent="0.35">
      <c r="A31" s="33" t="s">
        <v>28</v>
      </c>
      <c r="B31" s="33"/>
      <c r="C31" s="33"/>
      <c r="D31" s="33"/>
      <c r="E31" s="33"/>
      <c r="F31" s="33"/>
      <c r="G31" s="33"/>
      <c r="H31" s="33"/>
      <c r="I31" s="33"/>
      <c r="J31" s="6">
        <v>4084</v>
      </c>
      <c r="K31" s="5">
        <v>8466</v>
      </c>
      <c r="L31">
        <f t="shared" si="0"/>
        <v>-51.759981100874086</v>
      </c>
    </row>
    <row r="32" spans="1:12" x14ac:dyDescent="0.35">
      <c r="A32" s="33" t="s">
        <v>29</v>
      </c>
      <c r="B32" s="33"/>
      <c r="C32" s="33"/>
      <c r="D32" s="33"/>
      <c r="E32" s="33"/>
      <c r="F32" s="33"/>
      <c r="G32" s="33"/>
      <c r="H32" s="33"/>
      <c r="I32" s="33"/>
      <c r="J32" s="6">
        <v>2469</v>
      </c>
      <c r="K32" s="5">
        <v>2639</v>
      </c>
      <c r="L32">
        <f t="shared" si="0"/>
        <v>-6.4418340280409243</v>
      </c>
    </row>
    <row r="33" spans="1:14" x14ac:dyDescent="0.35">
      <c r="A33" s="32" t="s">
        <v>30</v>
      </c>
      <c r="B33" s="32"/>
      <c r="C33" s="32"/>
      <c r="D33" s="32"/>
      <c r="E33" s="32"/>
      <c r="F33" s="32"/>
      <c r="G33" s="32"/>
      <c r="H33" s="32"/>
      <c r="I33" s="32"/>
      <c r="J33" s="4"/>
    </row>
    <row r="34" spans="1:14" x14ac:dyDescent="0.35">
      <c r="A34" s="33" t="s">
        <v>31</v>
      </c>
      <c r="B34" s="33"/>
      <c r="C34" s="33"/>
      <c r="D34" s="33"/>
      <c r="E34" s="33"/>
      <c r="F34" s="33"/>
      <c r="G34" s="33"/>
      <c r="H34" s="33"/>
      <c r="I34" s="33"/>
      <c r="J34" s="6">
        <v>1760</v>
      </c>
      <c r="K34" s="5">
        <v>1760</v>
      </c>
      <c r="L34">
        <f t="shared" si="0"/>
        <v>0</v>
      </c>
    </row>
    <row r="35" spans="1:14" x14ac:dyDescent="0.35">
      <c r="A35" s="33" t="s">
        <v>32</v>
      </c>
      <c r="B35" s="33"/>
      <c r="C35" s="33"/>
      <c r="D35" s="33"/>
      <c r="E35" s="33"/>
      <c r="F35" s="33"/>
      <c r="G35" s="33"/>
      <c r="H35" s="33"/>
      <c r="I35" s="33"/>
      <c r="J35" s="6">
        <v>19801</v>
      </c>
      <c r="K35" s="5">
        <v>19209</v>
      </c>
      <c r="L35">
        <f t="shared" si="0"/>
        <v>3.0818886980061428</v>
      </c>
    </row>
    <row r="36" spans="1:14" x14ac:dyDescent="0.35">
      <c r="A36" s="33" t="s">
        <v>33</v>
      </c>
      <c r="B36" s="33"/>
      <c r="C36" s="33"/>
      <c r="D36" s="33"/>
      <c r="E36" s="33"/>
      <c r="F36" s="33"/>
      <c r="G36" s="33"/>
      <c r="H36" s="33"/>
      <c r="I36" s="33"/>
      <c r="J36" s="6">
        <v>76054</v>
      </c>
      <c r="K36" s="5">
        <v>73782</v>
      </c>
      <c r="L36">
        <f t="shared" si="0"/>
        <v>3.0793418448944188</v>
      </c>
    </row>
    <row r="37" spans="1:14" x14ac:dyDescent="0.35">
      <c r="A37" s="33" t="s">
        <v>34</v>
      </c>
      <c r="B37" s="33"/>
      <c r="C37" s="33"/>
      <c r="D37" s="33"/>
      <c r="E37" s="33"/>
      <c r="F37" s="33"/>
      <c r="G37" s="33"/>
      <c r="H37" s="33"/>
      <c r="I37" s="33"/>
      <c r="J37" s="6">
        <v>-16843</v>
      </c>
      <c r="K37" s="5">
        <v>-14275</v>
      </c>
      <c r="L37">
        <f t="shared" si="0"/>
        <v>17.989492119089316</v>
      </c>
    </row>
    <row r="38" spans="1:14" x14ac:dyDescent="0.35">
      <c r="A38" s="33" t="s">
        <v>35</v>
      </c>
      <c r="B38" s="33"/>
      <c r="C38" s="33"/>
      <c r="D38" s="33"/>
      <c r="E38" s="33"/>
      <c r="F38" s="33"/>
      <c r="G38" s="33"/>
      <c r="H38" s="33"/>
      <c r="I38" s="33"/>
      <c r="J38" s="6">
        <v>-55916</v>
      </c>
      <c r="K38" s="5">
        <v>-54535</v>
      </c>
      <c r="L38">
        <f t="shared" si="0"/>
        <v>2.5323186944164302</v>
      </c>
    </row>
    <row r="39" spans="1:14" x14ac:dyDescent="0.35">
      <c r="A39" s="32" t="s">
        <v>36</v>
      </c>
      <c r="B39" s="32"/>
      <c r="C39" s="32"/>
      <c r="D39" s="32"/>
      <c r="E39" s="32"/>
      <c r="F39" s="32"/>
      <c r="G39" s="32"/>
      <c r="H39" s="32"/>
      <c r="I39" s="32"/>
      <c r="J39" s="6">
        <v>24856</v>
      </c>
      <c r="K39" s="5">
        <v>25941</v>
      </c>
      <c r="L39">
        <f t="shared" si="0"/>
        <v>-4.1825681353841411</v>
      </c>
    </row>
    <row r="40" spans="1:14" x14ac:dyDescent="0.35">
      <c r="A40" s="33" t="s">
        <v>37</v>
      </c>
      <c r="B40" s="33"/>
      <c r="C40" s="33"/>
      <c r="D40" s="33"/>
      <c r="E40" s="33"/>
      <c r="F40" s="33"/>
      <c r="G40" s="33"/>
      <c r="H40" s="33"/>
      <c r="I40" s="33"/>
      <c r="J40" s="6">
        <v>1516</v>
      </c>
      <c r="K40" s="5">
        <v>1539</v>
      </c>
      <c r="L40">
        <f t="shared" si="0"/>
        <v>-1.4944769330734242</v>
      </c>
    </row>
    <row r="41" spans="1:14" x14ac:dyDescent="0.35">
      <c r="A41" s="32" t="s">
        <v>38</v>
      </c>
      <c r="B41" s="32"/>
      <c r="C41" s="32"/>
      <c r="D41" s="32"/>
      <c r="E41" s="32"/>
      <c r="F41" s="32"/>
      <c r="G41" s="32"/>
      <c r="H41" s="32"/>
      <c r="I41" s="32"/>
      <c r="J41" s="6">
        <v>26372</v>
      </c>
      <c r="K41" s="5">
        <v>27480</v>
      </c>
      <c r="L41">
        <f t="shared" si="0"/>
        <v>-4.0320232896652115</v>
      </c>
    </row>
    <row r="42" spans="1:14" x14ac:dyDescent="0.35">
      <c r="A42" s="32" t="s">
        <v>39</v>
      </c>
      <c r="B42" s="32"/>
      <c r="C42" s="32"/>
      <c r="D42" s="32"/>
      <c r="E42" s="32"/>
      <c r="F42" s="32"/>
      <c r="G42" s="32"/>
      <c r="H42" s="32"/>
      <c r="I42" s="32"/>
      <c r="J42" s="6">
        <v>100549</v>
      </c>
      <c r="K42" s="5">
        <v>97703</v>
      </c>
      <c r="L42">
        <f t="shared" si="0"/>
        <v>2.9129095319488654</v>
      </c>
    </row>
    <row r="46" spans="1:14" ht="45.5" customHeight="1" x14ac:dyDescent="0.35">
      <c r="E46" s="34" t="s">
        <v>40</v>
      </c>
      <c r="F46" s="34"/>
      <c r="G46" s="34"/>
      <c r="H46" s="34"/>
      <c r="I46" s="34"/>
      <c r="J46" s="34"/>
      <c r="K46" s="34"/>
      <c r="L46" s="34"/>
      <c r="M46" s="34"/>
      <c r="N46" s="34"/>
    </row>
    <row r="47" spans="1:14" ht="33" customHeight="1" x14ac:dyDescent="0.35">
      <c r="E47" s="37" t="s">
        <v>41</v>
      </c>
      <c r="F47" s="35"/>
      <c r="G47" s="35"/>
      <c r="H47" s="35"/>
      <c r="I47" s="35"/>
      <c r="J47" s="35"/>
      <c r="K47" s="35"/>
      <c r="L47" s="35"/>
      <c r="M47" s="35"/>
      <c r="N47" s="35"/>
    </row>
    <row r="48" spans="1:14" x14ac:dyDescent="0.35">
      <c r="J48" s="3">
        <v>45657</v>
      </c>
      <c r="K48" s="3">
        <v>45291</v>
      </c>
      <c r="L48" s="1" t="s">
        <v>19</v>
      </c>
    </row>
    <row r="49" spans="1:12" x14ac:dyDescent="0.35">
      <c r="A49" s="32" t="s">
        <v>42</v>
      </c>
      <c r="B49" s="32"/>
      <c r="C49" s="32"/>
      <c r="D49" s="32"/>
      <c r="E49" s="32"/>
      <c r="F49" s="32"/>
      <c r="G49" s="32"/>
      <c r="H49" s="32"/>
      <c r="I49" s="32"/>
      <c r="J49" s="6">
        <v>47061</v>
      </c>
      <c r="K49" s="5">
        <v>45754</v>
      </c>
      <c r="L49">
        <v>3</v>
      </c>
    </row>
    <row r="50" spans="1:12" x14ac:dyDescent="0.35">
      <c r="A50" s="33" t="s">
        <v>43</v>
      </c>
      <c r="B50" s="33"/>
      <c r="C50" s="33"/>
      <c r="D50" s="33"/>
      <c r="E50" s="33"/>
      <c r="F50" s="33"/>
      <c r="G50" s="33"/>
      <c r="H50" s="33"/>
      <c r="I50" s="33"/>
      <c r="J50" s="6">
        <v>18324</v>
      </c>
      <c r="K50" s="5">
        <v>18520</v>
      </c>
      <c r="L50">
        <v>-1</v>
      </c>
    </row>
    <row r="51" spans="1:12" x14ac:dyDescent="0.35">
      <c r="A51" s="32" t="s">
        <v>44</v>
      </c>
      <c r="B51" s="32"/>
      <c r="C51" s="32"/>
      <c r="D51" s="32"/>
      <c r="E51" s="32"/>
      <c r="F51" s="32"/>
      <c r="G51" s="32"/>
      <c r="H51" s="32"/>
      <c r="I51" s="32"/>
      <c r="J51" s="4">
        <v>28737</v>
      </c>
      <c r="K51">
        <v>27234</v>
      </c>
      <c r="L51">
        <v>6</v>
      </c>
    </row>
    <row r="52" spans="1:12" x14ac:dyDescent="0.35">
      <c r="A52" s="33" t="s">
        <v>45</v>
      </c>
      <c r="B52" s="33"/>
      <c r="C52" s="33"/>
      <c r="D52" s="33"/>
      <c r="E52" s="33"/>
      <c r="F52" s="33"/>
      <c r="G52" s="33"/>
      <c r="H52" s="33"/>
      <c r="I52" s="33"/>
      <c r="J52" s="4">
        <v>14582</v>
      </c>
      <c r="K52">
        <v>13972</v>
      </c>
      <c r="L52">
        <v>4</v>
      </c>
    </row>
    <row r="53" spans="1:12" x14ac:dyDescent="0.35">
      <c r="A53" s="33" t="s">
        <v>46</v>
      </c>
      <c r="B53" s="33"/>
      <c r="C53" s="33"/>
      <c r="D53" s="33"/>
      <c r="E53" s="33"/>
      <c r="F53" s="33"/>
      <c r="G53" s="33"/>
      <c r="H53" s="33"/>
      <c r="I53" s="33"/>
      <c r="J53" s="4">
        <v>4163</v>
      </c>
      <c r="K53">
        <v>1951</v>
      </c>
      <c r="L53">
        <v>113</v>
      </c>
    </row>
    <row r="54" spans="1:12" x14ac:dyDescent="0.35">
      <c r="A54" s="32" t="s">
        <v>47</v>
      </c>
      <c r="B54" s="32"/>
      <c r="C54" s="32"/>
      <c r="D54" s="32"/>
      <c r="E54" s="32"/>
      <c r="F54" s="32"/>
      <c r="G54" s="32"/>
      <c r="H54" s="32"/>
      <c r="I54" s="32"/>
      <c r="J54" s="4">
        <v>9992</v>
      </c>
      <c r="K54">
        <v>11311</v>
      </c>
      <c r="L54">
        <v>-12</v>
      </c>
    </row>
    <row r="55" spans="1:12" x14ac:dyDescent="0.35">
      <c r="A55" s="33" t="s">
        <v>48</v>
      </c>
      <c r="B55" s="33"/>
      <c r="C55" s="33"/>
      <c r="D55" s="33"/>
      <c r="E55" s="33"/>
      <c r="F55" s="33"/>
      <c r="G55" s="33"/>
      <c r="H55" s="33"/>
      <c r="I55" s="33"/>
      <c r="J55" s="4">
        <v>988</v>
      </c>
      <c r="K55">
        <v>907</v>
      </c>
      <c r="L55">
        <v>9</v>
      </c>
    </row>
    <row r="56" spans="1:12" x14ac:dyDescent="0.35">
      <c r="A56" s="33" t="s">
        <v>49</v>
      </c>
      <c r="B56" s="33"/>
      <c r="C56" s="33"/>
      <c r="D56" s="33"/>
      <c r="E56" s="33"/>
      <c r="F56" s="33"/>
      <c r="G56" s="33"/>
      <c r="H56" s="33"/>
      <c r="I56" s="33"/>
      <c r="J56" s="4">
        <v>1656</v>
      </c>
      <c r="K56">
        <v>1527</v>
      </c>
      <c r="L56">
        <v>8</v>
      </c>
    </row>
    <row r="57" spans="1:12" x14ac:dyDescent="0.35">
      <c r="A57" s="33" t="s">
        <v>50</v>
      </c>
      <c r="B57" s="33"/>
      <c r="C57" s="33"/>
      <c r="D57" s="33"/>
      <c r="E57" s="33"/>
      <c r="F57" s="33"/>
      <c r="G57" s="33"/>
      <c r="H57" s="33"/>
      <c r="I57" s="33"/>
      <c r="J57" s="4">
        <v>1770</v>
      </c>
      <c r="K57">
        <v>1691</v>
      </c>
      <c r="L57">
        <v>5</v>
      </c>
    </row>
    <row r="58" spans="1:12" x14ac:dyDescent="0.35">
      <c r="A58" s="33" t="s">
        <v>51</v>
      </c>
      <c r="B58" s="33"/>
      <c r="C58" s="33"/>
      <c r="D58" s="33"/>
      <c r="E58" s="33"/>
      <c r="F58" s="33"/>
      <c r="G58" s="33"/>
      <c r="H58" s="33"/>
      <c r="I58" s="33"/>
      <c r="J58" s="4">
        <v>1992</v>
      </c>
      <c r="K58">
        <v>570</v>
      </c>
      <c r="L58">
        <v>249</v>
      </c>
    </row>
    <row r="59" spans="1:12" x14ac:dyDescent="0.35">
      <c r="A59" s="32" t="s">
        <v>52</v>
      </c>
      <c r="B59" s="32"/>
      <c r="C59" s="32"/>
      <c r="D59" s="32"/>
      <c r="E59" s="32"/>
      <c r="F59" s="32"/>
      <c r="G59" s="32"/>
      <c r="H59" s="32"/>
      <c r="I59" s="32"/>
      <c r="J59" s="4">
        <v>13086</v>
      </c>
      <c r="K59">
        <v>12952</v>
      </c>
      <c r="L59">
        <v>1</v>
      </c>
    </row>
    <row r="60" spans="1:12" x14ac:dyDescent="0.35">
      <c r="A60" s="33" t="s">
        <v>53</v>
      </c>
      <c r="B60" s="33"/>
      <c r="C60" s="33"/>
      <c r="D60" s="33"/>
      <c r="E60" s="33"/>
      <c r="F60" s="33"/>
      <c r="G60" s="33"/>
      <c r="H60" s="33"/>
      <c r="I60" s="33"/>
      <c r="J60" s="4">
        <v>2437</v>
      </c>
      <c r="K60">
        <v>2249</v>
      </c>
      <c r="L60">
        <v>8</v>
      </c>
    </row>
    <row r="61" spans="1:12" x14ac:dyDescent="0.35">
      <c r="A61" s="32" t="s">
        <v>54</v>
      </c>
      <c r="B61" s="32"/>
      <c r="C61" s="32"/>
      <c r="D61" s="32"/>
      <c r="E61" s="32"/>
      <c r="F61" s="32"/>
      <c r="G61" s="32"/>
      <c r="H61" s="32"/>
      <c r="I61" s="32"/>
      <c r="J61" s="4">
        <v>10649</v>
      </c>
      <c r="K61">
        <v>10703</v>
      </c>
      <c r="L61">
        <v>-1</v>
      </c>
    </row>
    <row r="62" spans="1:12" x14ac:dyDescent="0.35">
      <c r="A62" s="33" t="s">
        <v>55</v>
      </c>
      <c r="B62" s="33"/>
      <c r="C62" s="33"/>
      <c r="D62" s="33"/>
      <c r="E62" s="33"/>
      <c r="F62" s="33"/>
      <c r="G62" s="33"/>
      <c r="H62" s="33"/>
      <c r="I62" s="33"/>
      <c r="J62" s="4">
        <v>18</v>
      </c>
      <c r="K62">
        <v>-11</v>
      </c>
    </row>
    <row r="63" spans="1:12" x14ac:dyDescent="0.35">
      <c r="A63" s="32" t="s">
        <v>56</v>
      </c>
      <c r="B63" s="32"/>
      <c r="C63" s="32"/>
      <c r="D63" s="32"/>
      <c r="E63" s="32"/>
      <c r="F63" s="32"/>
      <c r="G63" s="32"/>
      <c r="H63" s="32"/>
      <c r="I63" s="32"/>
      <c r="J63" s="4">
        <v>10631</v>
      </c>
      <c r="K63">
        <v>10714</v>
      </c>
      <c r="L63">
        <v>-1</v>
      </c>
    </row>
    <row r="64" spans="1:12" x14ac:dyDescent="0.35">
      <c r="A64" s="32" t="s">
        <v>57</v>
      </c>
      <c r="B64" s="32"/>
      <c r="C64" s="32"/>
      <c r="D64" s="32"/>
      <c r="E64" s="32"/>
      <c r="F64" s="32"/>
      <c r="G64" s="32"/>
      <c r="H64" s="32"/>
      <c r="I64" s="32"/>
      <c r="J64" s="4">
        <v>2.4700000000000002</v>
      </c>
      <c r="K64">
        <v>2.48</v>
      </c>
      <c r="L64">
        <v>0</v>
      </c>
    </row>
    <row r="65" spans="1:15" x14ac:dyDescent="0.35">
      <c r="A65" s="32" t="s">
        <v>58</v>
      </c>
      <c r="B65" s="32"/>
      <c r="C65" s="32"/>
      <c r="D65" s="32"/>
      <c r="E65" s="32"/>
      <c r="F65" s="32"/>
      <c r="G65" s="32"/>
      <c r="H65" s="32"/>
      <c r="I65" s="32"/>
      <c r="J65" s="4">
        <v>2.46</v>
      </c>
      <c r="K65">
        <v>2.4700000000000002</v>
      </c>
      <c r="L65">
        <v>0</v>
      </c>
    </row>
    <row r="66" spans="1:15" x14ac:dyDescent="0.35">
      <c r="A66" s="32" t="s">
        <v>59</v>
      </c>
      <c r="B66" s="32"/>
      <c r="C66" s="32"/>
      <c r="D66" s="32"/>
      <c r="E66" s="32"/>
      <c r="F66" s="32"/>
      <c r="G66" s="32"/>
      <c r="H66" s="32"/>
      <c r="I66" s="32"/>
      <c r="J66" s="4">
        <v>4309</v>
      </c>
      <c r="K66">
        <v>4323</v>
      </c>
      <c r="L66">
        <v>0</v>
      </c>
    </row>
    <row r="67" spans="1:15" x14ac:dyDescent="0.35">
      <c r="A67" s="33" t="s">
        <v>60</v>
      </c>
      <c r="B67" s="33"/>
      <c r="C67" s="33"/>
      <c r="D67" s="33"/>
      <c r="E67" s="33"/>
      <c r="F67" s="33"/>
      <c r="G67" s="33"/>
      <c r="H67" s="33"/>
      <c r="I67" s="33"/>
      <c r="J67" s="4">
        <v>11</v>
      </c>
      <c r="K67">
        <v>16</v>
      </c>
      <c r="L67">
        <v>-27</v>
      </c>
    </row>
    <row r="68" spans="1:15" x14ac:dyDescent="0.35">
      <c r="A68" s="32" t="s">
        <v>61</v>
      </c>
      <c r="B68" s="32"/>
      <c r="C68" s="32"/>
      <c r="D68" s="32"/>
      <c r="E68" s="32"/>
      <c r="F68" s="32"/>
      <c r="G68" s="32"/>
      <c r="H68" s="32"/>
      <c r="I68" s="32"/>
      <c r="J68" s="4">
        <v>4320</v>
      </c>
      <c r="K68">
        <v>4339</v>
      </c>
      <c r="L68">
        <v>0</v>
      </c>
    </row>
    <row r="73" spans="1:15" ht="44.5" customHeight="1" x14ac:dyDescent="0.35">
      <c r="E73" s="34" t="s">
        <v>62</v>
      </c>
      <c r="F73" s="34"/>
      <c r="G73" s="34"/>
      <c r="H73" s="34"/>
      <c r="I73" s="34"/>
      <c r="J73" s="34"/>
      <c r="K73" s="34"/>
      <c r="L73" s="34"/>
      <c r="M73" s="34"/>
      <c r="N73" s="34"/>
    </row>
    <row r="74" spans="1:15" ht="29" customHeight="1" x14ac:dyDescent="0.35">
      <c r="E74" s="35" t="s">
        <v>63</v>
      </c>
      <c r="F74" s="35"/>
      <c r="G74" s="35"/>
      <c r="H74" s="35"/>
      <c r="I74" s="35"/>
      <c r="J74" s="35"/>
      <c r="K74" s="35"/>
      <c r="L74" s="35"/>
      <c r="M74" s="35"/>
      <c r="N74" s="35"/>
      <c r="O74" s="35"/>
    </row>
    <row r="75" spans="1:15" ht="15" customHeight="1" x14ac:dyDescent="0.35">
      <c r="E75" s="7"/>
      <c r="F75" s="7"/>
      <c r="G75" s="7"/>
      <c r="H75" s="7"/>
      <c r="I75" s="7"/>
      <c r="J75" s="7"/>
      <c r="K75" s="7"/>
      <c r="L75" s="7"/>
      <c r="M75" s="7"/>
      <c r="N75" s="7"/>
      <c r="O75" s="7"/>
    </row>
    <row r="76" spans="1:15" ht="15.5" customHeight="1" x14ac:dyDescent="0.35">
      <c r="E76" s="7"/>
      <c r="F76" s="7"/>
      <c r="G76" s="7"/>
      <c r="H76" s="7"/>
      <c r="I76" s="7"/>
      <c r="J76" s="1">
        <v>2024</v>
      </c>
      <c r="K76" s="1">
        <v>2023</v>
      </c>
      <c r="L76" s="1" t="s">
        <v>65</v>
      </c>
      <c r="M76" s="7"/>
      <c r="N76" s="7"/>
      <c r="O76" s="7"/>
    </row>
    <row r="77" spans="1:15" x14ac:dyDescent="0.35">
      <c r="E77" s="1" t="s">
        <v>64</v>
      </c>
    </row>
    <row r="78" spans="1:15" x14ac:dyDescent="0.35">
      <c r="A78" s="32" t="s">
        <v>3</v>
      </c>
      <c r="B78" s="32"/>
      <c r="C78" s="32"/>
      <c r="D78" s="32"/>
      <c r="E78" s="32"/>
      <c r="F78" s="32"/>
      <c r="G78" s="32"/>
      <c r="H78" s="32"/>
      <c r="I78" s="32"/>
      <c r="J78" s="5"/>
      <c r="K78" s="5"/>
    </row>
    <row r="79" spans="1:15" x14ac:dyDescent="0.35">
      <c r="A79" s="33" t="s">
        <v>4</v>
      </c>
      <c r="B79" s="33"/>
      <c r="C79" s="33"/>
      <c r="D79" s="33"/>
      <c r="E79" s="33"/>
      <c r="F79" s="33"/>
      <c r="G79" s="33"/>
      <c r="H79" s="33"/>
      <c r="I79" s="33"/>
      <c r="J79" s="6">
        <v>8505</v>
      </c>
      <c r="K79" s="5">
        <v>9711</v>
      </c>
      <c r="L79">
        <f>((J79 - K79) / K79) * 100</f>
        <v>-12.418906394810008</v>
      </c>
    </row>
    <row r="80" spans="1:15" x14ac:dyDescent="0.35">
      <c r="A80" s="33" t="s">
        <v>5</v>
      </c>
      <c r="B80" s="33"/>
      <c r="C80" s="33"/>
      <c r="D80" s="33"/>
      <c r="E80" s="33"/>
      <c r="F80" s="33"/>
      <c r="G80" s="33"/>
      <c r="H80" s="33"/>
      <c r="I80" s="33"/>
      <c r="J80" s="6">
        <v>761</v>
      </c>
      <c r="K80">
        <v>292</v>
      </c>
      <c r="L80">
        <f t="shared" ref="L80:L118" si="1">((J80 - K80) / K80) * 100</f>
        <v>160.61643835616439</v>
      </c>
    </row>
    <row r="81" spans="1:12" x14ac:dyDescent="0.35">
      <c r="A81" s="33" t="s">
        <v>66</v>
      </c>
      <c r="B81" s="33"/>
      <c r="C81" s="33"/>
      <c r="D81" s="33"/>
      <c r="E81" s="33"/>
      <c r="F81" s="33"/>
      <c r="G81" s="33"/>
      <c r="H81" s="33"/>
      <c r="I81" s="33"/>
      <c r="J81" s="6">
        <v>10333</v>
      </c>
      <c r="K81" s="5">
        <v>10815</v>
      </c>
      <c r="L81">
        <f t="shared" si="1"/>
        <v>-4.4567730004623209</v>
      </c>
    </row>
    <row r="82" spans="1:12" x14ac:dyDescent="0.35">
      <c r="A82" s="33" t="s">
        <v>9</v>
      </c>
      <c r="B82" s="33"/>
      <c r="C82" s="33"/>
      <c r="D82" s="33"/>
      <c r="E82" s="33"/>
      <c r="F82" s="33"/>
      <c r="G82" s="33"/>
      <c r="H82" s="33"/>
      <c r="I82" s="33"/>
      <c r="J82" s="4"/>
    </row>
    <row r="83" spans="1:12" x14ac:dyDescent="0.35">
      <c r="A83" s="33" t="s">
        <v>67</v>
      </c>
      <c r="B83" s="33"/>
      <c r="C83" s="33"/>
      <c r="D83" s="33"/>
      <c r="E83" s="33"/>
      <c r="F83" s="33"/>
      <c r="G83" s="33"/>
      <c r="H83" s="33"/>
      <c r="I83" s="33"/>
      <c r="J83" s="6">
        <v>2440</v>
      </c>
      <c r="K83" s="5">
        <v>2388</v>
      </c>
      <c r="L83">
        <f t="shared" si="1"/>
        <v>2.1775544388609713</v>
      </c>
    </row>
    <row r="84" spans="1:12" x14ac:dyDescent="0.35">
      <c r="A84" s="33" t="s">
        <v>68</v>
      </c>
      <c r="B84" s="33"/>
      <c r="C84" s="33"/>
      <c r="D84" s="33"/>
      <c r="E84" s="33"/>
      <c r="F84" s="33"/>
      <c r="G84" s="33"/>
      <c r="H84" s="33"/>
      <c r="I84" s="33"/>
      <c r="J84" s="4">
        <v>104</v>
      </c>
      <c r="K84">
        <v>104</v>
      </c>
      <c r="L84">
        <f t="shared" si="1"/>
        <v>0</v>
      </c>
    </row>
    <row r="85" spans="1:12" x14ac:dyDescent="0.35">
      <c r="A85" s="33" t="s">
        <v>69</v>
      </c>
      <c r="B85" s="33"/>
      <c r="C85" s="33"/>
      <c r="D85" s="33"/>
      <c r="E85" s="33"/>
      <c r="F85" s="33"/>
      <c r="G85" s="33"/>
      <c r="H85" s="33"/>
      <c r="I85" s="33"/>
      <c r="J85" s="6">
        <v>2762</v>
      </c>
      <c r="K85" s="5">
        <v>2842</v>
      </c>
      <c r="L85">
        <f t="shared" si="1"/>
        <v>-2.8149190710767065</v>
      </c>
    </row>
    <row r="86" spans="1:12" x14ac:dyDescent="0.35">
      <c r="A86" s="33"/>
      <c r="B86" s="33"/>
      <c r="C86" s="33"/>
      <c r="D86" s="33"/>
      <c r="E86" s="33"/>
      <c r="F86" s="33"/>
      <c r="G86" s="33"/>
      <c r="H86" s="33"/>
      <c r="I86" s="33"/>
      <c r="J86" s="6">
        <v>5306</v>
      </c>
      <c r="K86" s="5">
        <v>5334</v>
      </c>
      <c r="L86">
        <f t="shared" si="1"/>
        <v>-0.52493438320209973</v>
      </c>
    </row>
    <row r="87" spans="1:12" x14ac:dyDescent="0.35">
      <c r="A87" s="33" t="s">
        <v>10</v>
      </c>
      <c r="B87" s="33"/>
      <c r="C87" s="33"/>
      <c r="D87" s="33"/>
      <c r="E87" s="33"/>
      <c r="F87" s="33"/>
      <c r="G87" s="33"/>
      <c r="H87" s="33"/>
      <c r="I87" s="33"/>
      <c r="J87" s="4">
        <v>921</v>
      </c>
      <c r="K87">
        <v>798</v>
      </c>
      <c r="L87">
        <f t="shared" si="1"/>
        <v>15.413533834586465</v>
      </c>
    </row>
    <row r="88" spans="1:12" x14ac:dyDescent="0.35">
      <c r="A88" s="32" t="s">
        <v>11</v>
      </c>
      <c r="B88" s="32"/>
      <c r="C88" s="32"/>
      <c r="D88" s="32"/>
      <c r="E88" s="32"/>
      <c r="F88" s="32"/>
      <c r="G88" s="32"/>
      <c r="H88" s="32"/>
      <c r="I88" s="32"/>
      <c r="J88" s="6">
        <v>25826</v>
      </c>
      <c r="K88" s="5">
        <v>26950</v>
      </c>
      <c r="L88">
        <f t="shared" si="1"/>
        <v>-4.170686456400742</v>
      </c>
    </row>
    <row r="89" spans="1:12" x14ac:dyDescent="0.35">
      <c r="A89" s="32" t="s">
        <v>70</v>
      </c>
      <c r="B89" s="32"/>
      <c r="C89" s="32"/>
      <c r="D89" s="32"/>
      <c r="E89" s="32"/>
      <c r="F89" s="32"/>
      <c r="G89" s="32"/>
      <c r="H89" s="32"/>
      <c r="I89" s="32"/>
      <c r="J89" s="6">
        <v>28008</v>
      </c>
      <c r="K89" s="5">
        <v>27039</v>
      </c>
      <c r="L89">
        <f t="shared" si="1"/>
        <v>3.5837124153999778</v>
      </c>
    </row>
    <row r="90" spans="1:12" x14ac:dyDescent="0.35">
      <c r="A90" s="32" t="s">
        <v>71</v>
      </c>
      <c r="B90" s="32"/>
      <c r="C90" s="32"/>
      <c r="D90" s="32"/>
      <c r="E90" s="32"/>
      <c r="F90" s="32"/>
      <c r="G90" s="32"/>
      <c r="H90" s="32"/>
      <c r="I90" s="32"/>
      <c r="J90" s="6">
        <v>1102</v>
      </c>
      <c r="K90" s="5">
        <v>1199</v>
      </c>
      <c r="L90">
        <f t="shared" si="1"/>
        <v>-8.0900750625521276</v>
      </c>
    </row>
    <row r="91" spans="1:12" x14ac:dyDescent="0.35">
      <c r="A91" s="32" t="s">
        <v>16</v>
      </c>
      <c r="B91" s="32"/>
      <c r="C91" s="32"/>
      <c r="D91" s="32"/>
      <c r="E91" s="32"/>
      <c r="F91" s="32"/>
      <c r="G91" s="32"/>
      <c r="H91" s="32"/>
      <c r="I91" s="32"/>
      <c r="J91" s="6">
        <v>17534</v>
      </c>
      <c r="K91" s="5">
        <v>17728</v>
      </c>
      <c r="L91">
        <f t="shared" si="1"/>
        <v>-1.0943140794223827</v>
      </c>
    </row>
    <row r="92" spans="1:12" x14ac:dyDescent="0.35">
      <c r="A92" s="32" t="s">
        <v>72</v>
      </c>
      <c r="B92" s="32"/>
      <c r="C92" s="32"/>
      <c r="D92" s="32"/>
      <c r="E92" s="32"/>
      <c r="F92" s="32"/>
      <c r="G92" s="32"/>
      <c r="H92" s="32"/>
      <c r="I92" s="32"/>
      <c r="J92" s="6">
        <v>13699</v>
      </c>
      <c r="K92" s="5">
        <v>13730</v>
      </c>
      <c r="L92">
        <f t="shared" si="1"/>
        <v>-0.22578295702840495</v>
      </c>
    </row>
    <row r="93" spans="1:12" x14ac:dyDescent="0.35">
      <c r="A93" s="32" t="s">
        <v>73</v>
      </c>
      <c r="B93" s="32"/>
      <c r="C93" s="32"/>
      <c r="D93" s="32"/>
      <c r="E93" s="32"/>
      <c r="F93" s="32"/>
      <c r="G93" s="32"/>
      <c r="H93" s="32"/>
      <c r="I93" s="32"/>
      <c r="J93" s="6">
        <v>1985</v>
      </c>
      <c r="K93" s="5">
        <v>2714</v>
      </c>
      <c r="L93">
        <f t="shared" si="1"/>
        <v>-26.860722181282242</v>
      </c>
    </row>
    <row r="94" spans="1:12" x14ac:dyDescent="0.35">
      <c r="A94" s="32" t="s">
        <v>74</v>
      </c>
      <c r="B94" s="32"/>
      <c r="C94" s="32"/>
      <c r="D94" s="32"/>
      <c r="E94" s="32"/>
      <c r="F94" s="32"/>
      <c r="G94" s="32"/>
      <c r="H94" s="32"/>
      <c r="I94" s="32"/>
      <c r="J94" s="6">
        <v>4362</v>
      </c>
      <c r="K94" s="5">
        <v>4474</v>
      </c>
      <c r="L94">
        <f t="shared" si="1"/>
        <v>-2.5033527045149757</v>
      </c>
    </row>
    <row r="95" spans="1:12" x14ac:dyDescent="0.35">
      <c r="A95" s="32" t="s">
        <v>75</v>
      </c>
      <c r="B95" s="32"/>
      <c r="C95" s="32"/>
      <c r="D95" s="32"/>
      <c r="E95" s="32"/>
      <c r="F95" s="32"/>
      <c r="G95" s="32"/>
      <c r="H95" s="32"/>
      <c r="I95" s="32"/>
      <c r="J95" s="6">
        <v>6951</v>
      </c>
      <c r="K95" s="5">
        <v>6661</v>
      </c>
      <c r="L95">
        <f t="shared" si="1"/>
        <v>4.3537006455487166</v>
      </c>
    </row>
    <row r="96" spans="1:12" x14ac:dyDescent="0.35">
      <c r="A96" s="32" t="s">
        <v>18</v>
      </c>
      <c r="B96" s="32"/>
      <c r="C96" s="32"/>
      <c r="D96" s="32"/>
      <c r="E96" s="32"/>
      <c r="F96" s="32"/>
      <c r="G96" s="32"/>
      <c r="H96" s="32"/>
      <c r="I96" s="32"/>
      <c r="J96" s="6">
        <v>99467</v>
      </c>
      <c r="K96" s="5">
        <v>100495</v>
      </c>
      <c r="L96">
        <f t="shared" si="1"/>
        <v>-1.0229364645007213</v>
      </c>
    </row>
    <row r="97" spans="1:12" x14ac:dyDescent="0.35">
      <c r="A97" s="33"/>
      <c r="B97" s="33"/>
      <c r="C97" s="33"/>
      <c r="D97" s="33"/>
      <c r="E97" s="33"/>
      <c r="F97" s="33"/>
      <c r="G97" s="33"/>
      <c r="H97" s="33"/>
      <c r="I97" s="33"/>
    </row>
    <row r="99" spans="1:12" x14ac:dyDescent="0.35">
      <c r="D99" s="36" t="s">
        <v>93</v>
      </c>
      <c r="E99" s="36"/>
      <c r="F99" s="36"/>
    </row>
    <row r="100" spans="1:12" x14ac:dyDescent="0.35">
      <c r="A100" s="32" t="s">
        <v>21</v>
      </c>
      <c r="B100" s="32"/>
      <c r="C100" s="32"/>
      <c r="D100" s="32"/>
      <c r="E100" s="32"/>
      <c r="F100" s="32"/>
      <c r="G100" s="32"/>
      <c r="H100" s="32"/>
      <c r="I100" s="32"/>
    </row>
    <row r="101" spans="1:12" x14ac:dyDescent="0.35">
      <c r="A101" s="33" t="s">
        <v>94</v>
      </c>
      <c r="B101" s="33"/>
      <c r="C101" s="33"/>
      <c r="D101" s="33"/>
      <c r="E101" s="33"/>
      <c r="F101" s="33"/>
      <c r="G101" s="33"/>
      <c r="H101" s="33"/>
      <c r="I101" s="33"/>
      <c r="J101" s="6">
        <v>7082</v>
      </c>
      <c r="K101" s="5">
        <v>6510</v>
      </c>
      <c r="L101">
        <f t="shared" si="1"/>
        <v>8.7864823348694312</v>
      </c>
    </row>
    <row r="102" spans="1:12" x14ac:dyDescent="0.35">
      <c r="A102" s="33" t="s">
        <v>95</v>
      </c>
      <c r="B102" s="33"/>
      <c r="C102" s="33"/>
      <c r="D102" s="33"/>
      <c r="E102" s="33"/>
      <c r="F102" s="33"/>
      <c r="G102" s="33"/>
      <c r="H102" s="33"/>
      <c r="I102" s="33"/>
      <c r="J102" s="6">
        <v>24454</v>
      </c>
      <c r="K102" s="5">
        <v>25137</v>
      </c>
      <c r="L102">
        <f t="shared" si="1"/>
        <v>-2.7171102359072283</v>
      </c>
    </row>
    <row r="103" spans="1:12" x14ac:dyDescent="0.35">
      <c r="A103" s="32" t="s">
        <v>26</v>
      </c>
      <c r="B103" s="32"/>
      <c r="C103" s="32"/>
      <c r="D103" s="32"/>
      <c r="E103" s="32"/>
      <c r="F103" s="32"/>
      <c r="G103" s="32"/>
      <c r="H103" s="32"/>
      <c r="I103" s="32"/>
      <c r="J103" s="6">
        <v>31536</v>
      </c>
      <c r="K103" s="5">
        <v>31647</v>
      </c>
      <c r="L103">
        <f t="shared" si="1"/>
        <v>-0.35074414636458429</v>
      </c>
    </row>
    <row r="104" spans="1:12" x14ac:dyDescent="0.35">
      <c r="A104" s="32" t="s">
        <v>96</v>
      </c>
      <c r="B104" s="32"/>
      <c r="C104" s="32"/>
      <c r="D104" s="32"/>
      <c r="E104" s="32"/>
      <c r="F104" s="32"/>
      <c r="G104" s="32"/>
      <c r="H104" s="32"/>
      <c r="I104" s="32"/>
      <c r="J104" s="6">
        <v>37224</v>
      </c>
      <c r="K104" s="5">
        <v>37595</v>
      </c>
      <c r="L104">
        <f t="shared" si="1"/>
        <v>-0.98683335549940154</v>
      </c>
    </row>
    <row r="105" spans="1:12" x14ac:dyDescent="0.35">
      <c r="A105" s="32" t="s">
        <v>74</v>
      </c>
      <c r="B105" s="32"/>
      <c r="C105" s="32"/>
      <c r="D105" s="32"/>
      <c r="E105" s="32"/>
      <c r="F105" s="32"/>
      <c r="G105" s="32"/>
      <c r="H105" s="32"/>
      <c r="I105" s="32"/>
      <c r="J105" s="6">
        <v>3484</v>
      </c>
      <c r="K105" s="5">
        <v>3895</v>
      </c>
      <c r="L105">
        <f t="shared" si="1"/>
        <v>-10.551989730423621</v>
      </c>
    </row>
    <row r="106" spans="1:12" x14ac:dyDescent="0.35">
      <c r="A106" s="32" t="s">
        <v>97</v>
      </c>
      <c r="B106" s="32"/>
      <c r="C106" s="32"/>
      <c r="D106" s="32"/>
      <c r="E106" s="32"/>
      <c r="F106" s="32"/>
      <c r="G106" s="32"/>
      <c r="H106" s="32"/>
      <c r="I106" s="32"/>
      <c r="J106" s="6">
        <v>9052</v>
      </c>
      <c r="K106" s="5">
        <v>8721</v>
      </c>
      <c r="L106">
        <f t="shared" si="1"/>
        <v>3.795436303176241</v>
      </c>
    </row>
    <row r="107" spans="1:12" x14ac:dyDescent="0.35">
      <c r="A107" s="32" t="s">
        <v>98</v>
      </c>
      <c r="B107" s="32"/>
      <c r="C107" s="32"/>
      <c r="D107" s="32"/>
      <c r="E107" s="32"/>
      <c r="F107" s="32"/>
      <c r="G107" s="32"/>
      <c r="H107" s="32"/>
      <c r="I107" s="32"/>
      <c r="J107" s="6">
        <v>81296</v>
      </c>
      <c r="K107" s="5">
        <v>81858</v>
      </c>
      <c r="L107">
        <f t="shared" si="1"/>
        <v>-0.68655476556964501</v>
      </c>
    </row>
    <row r="108" spans="1:12" x14ac:dyDescent="0.35">
      <c r="A108" s="33" t="s">
        <v>99</v>
      </c>
      <c r="B108" s="33"/>
      <c r="C108" s="33"/>
      <c r="D108" s="33"/>
      <c r="E108" s="33"/>
      <c r="F108" s="33"/>
      <c r="G108" s="33"/>
      <c r="H108" s="33"/>
      <c r="I108" s="33"/>
      <c r="J108" s="4"/>
    </row>
    <row r="109" spans="1:12" x14ac:dyDescent="0.35">
      <c r="A109" s="32" t="s">
        <v>100</v>
      </c>
      <c r="B109" s="32"/>
      <c r="C109" s="32"/>
      <c r="D109" s="32"/>
      <c r="E109" s="32"/>
      <c r="F109" s="32"/>
      <c r="G109" s="32"/>
      <c r="H109" s="32"/>
      <c r="I109" s="32"/>
      <c r="J109" s="4"/>
    </row>
    <row r="110" spans="1:12" ht="46.5" customHeight="1" x14ac:dyDescent="0.35">
      <c r="A110" s="38" t="s">
        <v>101</v>
      </c>
      <c r="B110" s="33"/>
      <c r="C110" s="33"/>
      <c r="D110" s="33"/>
      <c r="E110" s="33"/>
      <c r="F110" s="33"/>
      <c r="G110" s="33"/>
      <c r="H110" s="33"/>
      <c r="I110" s="33"/>
      <c r="J110" s="4">
        <v>23</v>
      </c>
      <c r="K110">
        <v>23</v>
      </c>
      <c r="L110">
        <f t="shared" si="1"/>
        <v>0</v>
      </c>
    </row>
    <row r="111" spans="1:12" x14ac:dyDescent="0.35">
      <c r="A111" s="33" t="s">
        <v>102</v>
      </c>
      <c r="B111" s="33"/>
      <c r="C111" s="33"/>
      <c r="D111" s="33"/>
      <c r="E111" s="33"/>
      <c r="F111" s="33"/>
      <c r="G111" s="33"/>
      <c r="H111" s="33"/>
      <c r="I111" s="33"/>
      <c r="J111" s="6">
        <v>4385</v>
      </c>
      <c r="K111" s="5">
        <v>4261</v>
      </c>
      <c r="L111">
        <f t="shared" si="1"/>
        <v>2.9101149964796997</v>
      </c>
    </row>
    <row r="112" spans="1:12" x14ac:dyDescent="0.35">
      <c r="A112" s="33" t="s">
        <v>103</v>
      </c>
      <c r="B112" s="33"/>
      <c r="C112" s="33"/>
      <c r="D112" s="33"/>
      <c r="E112" s="33"/>
      <c r="F112" s="33"/>
      <c r="G112" s="33"/>
      <c r="H112" s="33"/>
      <c r="I112" s="33"/>
      <c r="J112" s="6">
        <v>72266</v>
      </c>
      <c r="K112" s="5">
        <v>70035</v>
      </c>
      <c r="L112">
        <f t="shared" si="1"/>
        <v>3.1855500821018059</v>
      </c>
    </row>
    <row r="113" spans="1:14" x14ac:dyDescent="0.35">
      <c r="A113" s="33" t="s">
        <v>104</v>
      </c>
      <c r="B113" s="33"/>
      <c r="C113" s="33"/>
      <c r="D113" s="33"/>
      <c r="E113" s="33"/>
      <c r="F113" s="33"/>
      <c r="G113" s="33"/>
      <c r="H113" s="33"/>
      <c r="I113" s="33"/>
      <c r="J113" s="6">
        <v>-17612</v>
      </c>
      <c r="K113">
        <v>-15534</v>
      </c>
      <c r="L113">
        <f t="shared" si="1"/>
        <v>13.377108278614653</v>
      </c>
    </row>
    <row r="114" spans="1:14" x14ac:dyDescent="0.35">
      <c r="A114" s="33" t="s">
        <v>105</v>
      </c>
      <c r="B114" s="33"/>
      <c r="C114" s="33"/>
      <c r="D114" s="33"/>
      <c r="E114" s="33"/>
      <c r="F114" s="33"/>
      <c r="G114" s="33"/>
      <c r="H114" s="33"/>
      <c r="I114" s="33"/>
      <c r="J114" s="4">
        <v>-41021</v>
      </c>
      <c r="K114">
        <v>-40282</v>
      </c>
      <c r="L114">
        <f t="shared" si="1"/>
        <v>1.8345663075319003</v>
      </c>
    </row>
    <row r="115" spans="1:14" x14ac:dyDescent="0.35">
      <c r="A115" s="32" t="s">
        <v>106</v>
      </c>
      <c r="B115" s="32"/>
      <c r="C115" s="32"/>
      <c r="D115" s="32"/>
      <c r="E115" s="32"/>
      <c r="F115" s="32"/>
      <c r="G115" s="32"/>
      <c r="H115" s="32"/>
      <c r="I115" s="32"/>
      <c r="J115" s="6">
        <v>18041</v>
      </c>
      <c r="K115" s="5">
        <v>18503</v>
      </c>
      <c r="L115">
        <f t="shared" si="1"/>
        <v>-2.4968923958277034</v>
      </c>
    </row>
    <row r="116" spans="1:14" x14ac:dyDescent="0.35">
      <c r="A116" s="33" t="s">
        <v>107</v>
      </c>
      <c r="B116" s="33"/>
      <c r="C116" s="33"/>
      <c r="D116" s="33"/>
      <c r="E116" s="33"/>
      <c r="F116" s="33"/>
      <c r="G116" s="33"/>
      <c r="H116" s="33"/>
      <c r="I116" s="33"/>
      <c r="J116" s="4">
        <v>130</v>
      </c>
      <c r="K116">
        <v>134</v>
      </c>
      <c r="L116">
        <f t="shared" si="1"/>
        <v>-2.9850746268656714</v>
      </c>
    </row>
    <row r="117" spans="1:14" x14ac:dyDescent="0.35">
      <c r="A117" s="32" t="s">
        <v>38</v>
      </c>
      <c r="B117" s="32"/>
      <c r="C117" s="32"/>
      <c r="D117" s="32"/>
      <c r="E117" s="32"/>
      <c r="F117" s="32"/>
      <c r="G117" s="32"/>
      <c r="H117" s="32"/>
      <c r="I117" s="32"/>
      <c r="J117" s="6">
        <v>18171</v>
      </c>
      <c r="K117" s="5">
        <v>18637</v>
      </c>
      <c r="L117">
        <f t="shared" si="1"/>
        <v>-2.5004024252830392</v>
      </c>
    </row>
    <row r="118" spans="1:14" x14ac:dyDescent="0.35">
      <c r="A118" s="32" t="s">
        <v>39</v>
      </c>
      <c r="B118" s="32"/>
      <c r="C118" s="32"/>
      <c r="D118" s="32"/>
      <c r="E118" s="32"/>
      <c r="F118" s="32"/>
      <c r="G118" s="32"/>
      <c r="H118" s="32"/>
      <c r="I118" s="32"/>
      <c r="J118" s="6">
        <v>99467</v>
      </c>
      <c r="K118" s="5">
        <v>100495</v>
      </c>
      <c r="L118">
        <f t="shared" si="1"/>
        <v>-1.0229364645007213</v>
      </c>
    </row>
    <row r="122" spans="1:14" ht="42" customHeight="1" x14ac:dyDescent="0.35">
      <c r="E122" s="34" t="s">
        <v>62</v>
      </c>
      <c r="F122" s="34"/>
      <c r="G122" s="34"/>
      <c r="H122" s="34"/>
      <c r="I122" s="34"/>
      <c r="J122" s="34"/>
      <c r="K122" s="34"/>
      <c r="L122" s="34"/>
      <c r="M122" s="34"/>
      <c r="N122" s="34"/>
    </row>
    <row r="123" spans="1:14" ht="26" customHeight="1" x14ac:dyDescent="0.35">
      <c r="E123" s="35" t="s">
        <v>76</v>
      </c>
      <c r="F123" s="35"/>
      <c r="G123" s="35"/>
      <c r="H123" s="35"/>
      <c r="I123" s="35"/>
      <c r="J123" s="35"/>
      <c r="K123" s="35"/>
      <c r="L123" s="35"/>
      <c r="M123" s="35"/>
      <c r="N123" s="35"/>
    </row>
    <row r="125" spans="1:14" x14ac:dyDescent="0.35">
      <c r="J125" s="1">
        <v>2024</v>
      </c>
      <c r="K125" s="1">
        <v>2023</v>
      </c>
      <c r="L125" s="1" t="s">
        <v>19</v>
      </c>
    </row>
    <row r="126" spans="1:14" x14ac:dyDescent="0.35">
      <c r="A126" s="32" t="s">
        <v>77</v>
      </c>
      <c r="B126" s="32"/>
      <c r="C126" s="32"/>
      <c r="D126" s="32"/>
      <c r="E126" s="32"/>
      <c r="F126" s="32"/>
      <c r="G126" s="32"/>
      <c r="H126" s="32"/>
      <c r="I126" s="32"/>
      <c r="J126" s="5">
        <v>91854</v>
      </c>
      <c r="K126" s="5">
        <v>91471</v>
      </c>
      <c r="L126">
        <f>((J126 - K126) / K126) * 100</f>
        <v>0.41871194148965246</v>
      </c>
    </row>
    <row r="127" spans="1:14" x14ac:dyDescent="0.35">
      <c r="A127" s="33" t="s">
        <v>78</v>
      </c>
      <c r="B127" s="33"/>
      <c r="C127" s="33"/>
      <c r="D127" s="33"/>
      <c r="E127" s="33"/>
      <c r="F127" s="33"/>
      <c r="G127" s="33"/>
      <c r="H127" s="33"/>
      <c r="I127" s="33"/>
      <c r="J127" s="5">
        <v>41744</v>
      </c>
      <c r="K127" s="5">
        <v>41881</v>
      </c>
      <c r="L127">
        <f t="shared" ref="L127:L145" si="2">((J127 - K127) / K127) * 100</f>
        <v>-0.32711730856474297</v>
      </c>
    </row>
    <row r="128" spans="1:14" x14ac:dyDescent="0.35">
      <c r="A128" s="33" t="s">
        <v>79</v>
      </c>
      <c r="B128" s="33"/>
      <c r="C128" s="33"/>
      <c r="D128" s="33"/>
      <c r="E128" s="33"/>
      <c r="F128" s="33"/>
      <c r="G128" s="33"/>
      <c r="H128" s="33"/>
      <c r="I128" s="33"/>
      <c r="J128" s="5">
        <v>50110</v>
      </c>
      <c r="K128" s="5">
        <v>49590</v>
      </c>
      <c r="L128">
        <f t="shared" si="2"/>
        <v>1.0485985077636621</v>
      </c>
    </row>
    <row r="129" spans="1:12" x14ac:dyDescent="0.35">
      <c r="A129" s="33" t="s">
        <v>45</v>
      </c>
      <c r="B129" s="33"/>
      <c r="C129" s="33"/>
      <c r="D129" s="33"/>
      <c r="E129" s="33"/>
      <c r="F129" s="33"/>
      <c r="G129" s="33"/>
      <c r="H129" s="33"/>
      <c r="I129" s="33"/>
      <c r="J129" s="5">
        <v>37190</v>
      </c>
      <c r="K129" s="5">
        <v>36677</v>
      </c>
      <c r="L129">
        <f t="shared" si="2"/>
        <v>1.3986967309212859</v>
      </c>
    </row>
    <row r="130" spans="1:12" x14ac:dyDescent="0.35">
      <c r="A130" s="33" t="s">
        <v>80</v>
      </c>
      <c r="B130" s="33"/>
      <c r="C130" s="33"/>
      <c r="D130" s="33"/>
      <c r="E130" s="33"/>
      <c r="F130" s="33"/>
      <c r="G130" s="33"/>
      <c r="H130" s="33"/>
      <c r="I130" s="33"/>
    </row>
    <row r="131" spans="1:12" x14ac:dyDescent="0.35">
      <c r="A131" s="33" t="s">
        <v>81</v>
      </c>
      <c r="B131" s="33"/>
      <c r="C131" s="33"/>
      <c r="D131" s="33"/>
      <c r="E131" s="33"/>
      <c r="F131" s="33"/>
      <c r="G131" s="33"/>
      <c r="H131" s="33"/>
      <c r="I131" s="33"/>
      <c r="J131">
        <v>33</v>
      </c>
      <c r="K131">
        <v>927</v>
      </c>
      <c r="L131">
        <f t="shared" si="2"/>
        <v>-96.440129449838182</v>
      </c>
    </row>
    <row r="132" spans="1:12" x14ac:dyDescent="0.35">
      <c r="A132" s="32" t="s">
        <v>82</v>
      </c>
      <c r="B132" s="32"/>
      <c r="C132" s="32"/>
      <c r="D132" s="32"/>
      <c r="E132" s="32"/>
      <c r="F132" s="32"/>
      <c r="G132" s="32"/>
      <c r="H132" s="32"/>
      <c r="I132" s="32"/>
      <c r="J132" s="5">
        <v>12887</v>
      </c>
      <c r="K132" s="5">
        <v>11986</v>
      </c>
      <c r="L132">
        <f t="shared" si="2"/>
        <v>7.5171032871683625</v>
      </c>
    </row>
    <row r="133" spans="1:12" x14ac:dyDescent="0.35">
      <c r="A133" s="33" t="s">
        <v>83</v>
      </c>
      <c r="B133" s="33"/>
      <c r="C133" s="33"/>
      <c r="D133" s="33"/>
      <c r="E133" s="33"/>
      <c r="F133" s="33"/>
      <c r="G133" s="33"/>
      <c r="H133" s="33"/>
      <c r="I133" s="33"/>
      <c r="J133">
        <v>-22</v>
      </c>
      <c r="K133">
        <v>250</v>
      </c>
      <c r="L133">
        <f t="shared" si="2"/>
        <v>-108.80000000000001</v>
      </c>
    </row>
    <row r="134" spans="1:12" x14ac:dyDescent="0.35">
      <c r="A134" s="33" t="s">
        <v>84</v>
      </c>
      <c r="B134" s="33"/>
      <c r="C134" s="33"/>
      <c r="D134" s="33"/>
      <c r="E134" s="33"/>
      <c r="F134" s="33"/>
      <c r="G134" s="33"/>
      <c r="H134" s="33"/>
      <c r="I134" s="33"/>
      <c r="J134">
        <v>919</v>
      </c>
      <c r="K134">
        <v>819</v>
      </c>
      <c r="L134">
        <f t="shared" si="2"/>
        <v>12.210012210012209</v>
      </c>
    </row>
    <row r="135" spans="1:12" x14ac:dyDescent="0.35">
      <c r="A135" s="33" t="s">
        <v>126</v>
      </c>
      <c r="B135" s="33"/>
      <c r="C135" s="33"/>
      <c r="D135" s="33"/>
      <c r="E135" s="33"/>
      <c r="F135" s="33"/>
      <c r="G135" s="33"/>
      <c r="H135" s="33"/>
      <c r="I135" s="33"/>
      <c r="J135" s="5">
        <v>11946</v>
      </c>
      <c r="K135" s="5">
        <v>11417</v>
      </c>
      <c r="L135">
        <f t="shared" si="2"/>
        <v>4.633441359376369</v>
      </c>
    </row>
    <row r="136" spans="1:12" x14ac:dyDescent="0.35">
      <c r="A136" s="33" t="s">
        <v>85</v>
      </c>
      <c r="B136" s="33"/>
      <c r="C136" s="33"/>
      <c r="D136" s="33"/>
      <c r="E136" s="33"/>
      <c r="F136" s="33"/>
      <c r="G136" s="33"/>
      <c r="H136" s="33"/>
      <c r="I136" s="33"/>
      <c r="J136" s="5">
        <v>2320</v>
      </c>
      <c r="K136" s="5">
        <v>2262</v>
      </c>
      <c r="L136">
        <f t="shared" si="2"/>
        <v>2.5641025641025639</v>
      </c>
    </row>
    <row r="137" spans="1:12" x14ac:dyDescent="0.35">
      <c r="A137" s="33" t="s">
        <v>86</v>
      </c>
      <c r="B137" s="33"/>
      <c r="C137" s="33"/>
      <c r="D137" s="33"/>
      <c r="E137" s="33"/>
      <c r="F137" s="33"/>
      <c r="G137" s="33"/>
      <c r="H137" s="33"/>
      <c r="I137" s="33"/>
      <c r="J137" s="5">
        <v>9626</v>
      </c>
      <c r="K137" s="5">
        <v>9155</v>
      </c>
      <c r="L137">
        <f t="shared" si="2"/>
        <v>5.1447296559257234</v>
      </c>
    </row>
    <row r="138" spans="1:12" x14ac:dyDescent="0.35">
      <c r="A138" s="33" t="s">
        <v>87</v>
      </c>
      <c r="B138" s="33"/>
      <c r="C138" s="33"/>
      <c r="D138" s="33"/>
      <c r="E138" s="33"/>
      <c r="F138" s="33"/>
      <c r="G138" s="33"/>
      <c r="H138" s="33"/>
      <c r="I138" s="33"/>
      <c r="J138">
        <v>48</v>
      </c>
      <c r="K138">
        <v>81</v>
      </c>
      <c r="L138">
        <f t="shared" si="2"/>
        <v>-40.74074074074074</v>
      </c>
    </row>
    <row r="139" spans="1:12" x14ac:dyDescent="0.35">
      <c r="A139" s="32" t="s">
        <v>88</v>
      </c>
      <c r="B139" s="32"/>
      <c r="C139" s="32"/>
      <c r="D139" s="32"/>
      <c r="E139" s="32"/>
      <c r="F139" s="32"/>
      <c r="G139" s="32"/>
      <c r="H139" s="32"/>
      <c r="I139" s="32"/>
      <c r="J139" s="5">
        <v>9578</v>
      </c>
      <c r="K139" s="5">
        <v>9074</v>
      </c>
      <c r="L139">
        <f t="shared" si="2"/>
        <v>5.5543310557637202</v>
      </c>
    </row>
    <row r="140" spans="1:12" x14ac:dyDescent="0.35">
      <c r="A140" s="32" t="s">
        <v>89</v>
      </c>
      <c r="B140" s="32"/>
      <c r="C140" s="32"/>
      <c r="D140" s="32"/>
      <c r="E140" s="32"/>
      <c r="F140" s="32"/>
      <c r="G140" s="32"/>
      <c r="H140" s="32"/>
      <c r="I140" s="32"/>
    </row>
    <row r="141" spans="1:12" x14ac:dyDescent="0.35">
      <c r="A141" s="33" t="s">
        <v>90</v>
      </c>
      <c r="B141" s="33"/>
      <c r="C141" s="33"/>
      <c r="D141" s="33"/>
      <c r="E141" s="33"/>
      <c r="F141" s="33"/>
      <c r="G141" s="33"/>
      <c r="H141" s="33"/>
      <c r="I141" s="33"/>
      <c r="J141">
        <v>6.97</v>
      </c>
      <c r="K141">
        <v>6.59</v>
      </c>
      <c r="L141">
        <f t="shared" si="2"/>
        <v>5.7663125948406657</v>
      </c>
    </row>
    <row r="142" spans="1:12" x14ac:dyDescent="0.35">
      <c r="A142" s="33" t="s">
        <v>91</v>
      </c>
      <c r="B142" s="33"/>
      <c r="C142" s="33"/>
      <c r="D142" s="33"/>
      <c r="E142" s="33"/>
      <c r="F142" s="33"/>
      <c r="G142" s="33"/>
      <c r="H142" s="33"/>
      <c r="I142" s="33"/>
      <c r="J142">
        <v>6.95</v>
      </c>
      <c r="K142">
        <v>6.56</v>
      </c>
      <c r="L142">
        <f t="shared" si="2"/>
        <v>5.9451219512195213</v>
      </c>
    </row>
    <row r="143" spans="1:12" x14ac:dyDescent="0.35">
      <c r="A143" s="32" t="s">
        <v>92</v>
      </c>
      <c r="B143" s="32"/>
      <c r="C143" s="32"/>
      <c r="D143" s="32"/>
      <c r="E143" s="32"/>
      <c r="F143" s="32"/>
      <c r="G143" s="32"/>
      <c r="H143" s="32"/>
      <c r="I143" s="32"/>
    </row>
    <row r="144" spans="1:12" x14ac:dyDescent="0.35">
      <c r="A144" s="33" t="s">
        <v>90</v>
      </c>
      <c r="B144" s="33"/>
      <c r="C144" s="33"/>
      <c r="D144" s="33"/>
      <c r="E144" s="33"/>
      <c r="F144" s="33"/>
      <c r="G144" s="33"/>
      <c r="H144" s="33"/>
      <c r="I144" s="33"/>
      <c r="J144" s="5">
        <v>1373</v>
      </c>
      <c r="K144" s="5">
        <v>1376</v>
      </c>
      <c r="L144">
        <f t="shared" si="2"/>
        <v>-0.21802325581395349</v>
      </c>
    </row>
    <row r="145" spans="1:12" x14ac:dyDescent="0.35">
      <c r="A145" s="33" t="s">
        <v>91</v>
      </c>
      <c r="B145" s="33"/>
      <c r="C145" s="33"/>
      <c r="D145" s="33"/>
      <c r="E145" s="33"/>
      <c r="F145" s="33"/>
      <c r="G145" s="33"/>
      <c r="H145" s="33"/>
      <c r="I145" s="33"/>
      <c r="J145" s="5">
        <v>1378</v>
      </c>
      <c r="K145" s="5">
        <v>1383</v>
      </c>
      <c r="L145">
        <f t="shared" si="2"/>
        <v>-0.36153289949385392</v>
      </c>
    </row>
  </sheetData>
  <mergeCells count="124">
    <mergeCell ref="A144:I144"/>
    <mergeCell ref="A129:I129"/>
    <mergeCell ref="A130:I130"/>
    <mergeCell ref="A131:I131"/>
    <mergeCell ref="A145:I145"/>
    <mergeCell ref="D99:F99"/>
    <mergeCell ref="A100:I100"/>
    <mergeCell ref="A101:I101"/>
    <mergeCell ref="A102:I102"/>
    <mergeCell ref="A103:I103"/>
    <mergeCell ref="A104:I104"/>
    <mergeCell ref="A105:I105"/>
    <mergeCell ref="A106:I106"/>
    <mergeCell ref="A138:I138"/>
    <mergeCell ref="A139:I139"/>
    <mergeCell ref="A140:I140"/>
    <mergeCell ref="A141:I141"/>
    <mergeCell ref="A142:I142"/>
    <mergeCell ref="A143:I143"/>
    <mergeCell ref="A132:I132"/>
    <mergeCell ref="A133:I133"/>
    <mergeCell ref="A134:I134"/>
    <mergeCell ref="A135:I135"/>
    <mergeCell ref="A136:I136"/>
    <mergeCell ref="A137:I137"/>
    <mergeCell ref="A126:I126"/>
    <mergeCell ref="A127:I127"/>
    <mergeCell ref="A128:I128"/>
    <mergeCell ref="A95:I95"/>
    <mergeCell ref="A96:I96"/>
    <mergeCell ref="A97:I97"/>
    <mergeCell ref="E122:N122"/>
    <mergeCell ref="E123:N123"/>
    <mergeCell ref="A107:I107"/>
    <mergeCell ref="A108:I108"/>
    <mergeCell ref="A109:I109"/>
    <mergeCell ref="A110:I110"/>
    <mergeCell ref="A117:I117"/>
    <mergeCell ref="A118:I118"/>
    <mergeCell ref="A111:I111"/>
    <mergeCell ref="A112:I112"/>
    <mergeCell ref="A113:I113"/>
    <mergeCell ref="A114:I114"/>
    <mergeCell ref="A115:I115"/>
    <mergeCell ref="A116:I116"/>
    <mergeCell ref="A89:I89"/>
    <mergeCell ref="A90:I90"/>
    <mergeCell ref="A91:I91"/>
    <mergeCell ref="A92:I92"/>
    <mergeCell ref="A93:I93"/>
    <mergeCell ref="A94:I94"/>
    <mergeCell ref="A83:I83"/>
    <mergeCell ref="A84:I84"/>
    <mergeCell ref="A85:I85"/>
    <mergeCell ref="A86:I86"/>
    <mergeCell ref="A87:I87"/>
    <mergeCell ref="A88:I88"/>
    <mergeCell ref="A78:I78"/>
    <mergeCell ref="A79:I79"/>
    <mergeCell ref="A80:I80"/>
    <mergeCell ref="A81:I81"/>
    <mergeCell ref="A82:I82"/>
    <mergeCell ref="A67:I67"/>
    <mergeCell ref="A68:I68"/>
    <mergeCell ref="E73:N73"/>
    <mergeCell ref="E74:O74"/>
    <mergeCell ref="A61:I61"/>
    <mergeCell ref="A62:I62"/>
    <mergeCell ref="A63:I63"/>
    <mergeCell ref="A64:I64"/>
    <mergeCell ref="A65:I65"/>
    <mergeCell ref="A66:I66"/>
    <mergeCell ref="A55:I55"/>
    <mergeCell ref="A56:I56"/>
    <mergeCell ref="A57:I57"/>
    <mergeCell ref="A58:I58"/>
    <mergeCell ref="A59:I59"/>
    <mergeCell ref="A60:I60"/>
    <mergeCell ref="A49:I49"/>
    <mergeCell ref="A50:I50"/>
    <mergeCell ref="A51:I51"/>
    <mergeCell ref="A52:I52"/>
    <mergeCell ref="A53:I53"/>
    <mergeCell ref="A54:I54"/>
    <mergeCell ref="A39:I39"/>
    <mergeCell ref="A40:I40"/>
    <mergeCell ref="A41:I41"/>
    <mergeCell ref="A42:I42"/>
    <mergeCell ref="E46:N46"/>
    <mergeCell ref="E47:N47"/>
    <mergeCell ref="A33:I33"/>
    <mergeCell ref="A34:I34"/>
    <mergeCell ref="A35:I35"/>
    <mergeCell ref="A36:I36"/>
    <mergeCell ref="A37:I37"/>
    <mergeCell ref="A38:I38"/>
    <mergeCell ref="A27:I27"/>
    <mergeCell ref="A28:I28"/>
    <mergeCell ref="A29:I29"/>
    <mergeCell ref="A30:I30"/>
    <mergeCell ref="A31:I31"/>
    <mergeCell ref="A32:I32"/>
    <mergeCell ref="A21:I21"/>
    <mergeCell ref="D23:F23"/>
    <mergeCell ref="A24:I24"/>
    <mergeCell ref="A25:I25"/>
    <mergeCell ref="A26:I26"/>
    <mergeCell ref="A15:I15"/>
    <mergeCell ref="A16:I16"/>
    <mergeCell ref="A17:I17"/>
    <mergeCell ref="A18:I18"/>
    <mergeCell ref="A19:I19"/>
    <mergeCell ref="A20:I20"/>
    <mergeCell ref="A9:I9"/>
    <mergeCell ref="A10:I10"/>
    <mergeCell ref="A11:I11"/>
    <mergeCell ref="A12:I12"/>
    <mergeCell ref="A13:I13"/>
    <mergeCell ref="A14:I14"/>
    <mergeCell ref="E1:N1"/>
    <mergeCell ref="E2:N2"/>
    <mergeCell ref="A6:I6"/>
    <mergeCell ref="A7:I7"/>
    <mergeCell ref="A8:I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4442-1703-4BAE-AB6B-C5A64635B273}">
  <dimension ref="A1:K76"/>
  <sheetViews>
    <sheetView tabSelected="1" topLeftCell="A79" workbookViewId="0">
      <selection activeCell="E98" sqref="E98"/>
    </sheetView>
  </sheetViews>
  <sheetFormatPr defaultRowHeight="14.5" x14ac:dyDescent="0.35"/>
  <cols>
    <col min="1" max="1" width="16.54296875" customWidth="1"/>
    <col min="2" max="2" width="16.7265625" customWidth="1"/>
    <col min="3" max="3" width="16.54296875" customWidth="1"/>
    <col min="4" max="4" width="17.08984375" customWidth="1"/>
    <col min="5" max="5" width="24.08984375" customWidth="1"/>
    <col min="6" max="6" width="17.6328125" customWidth="1"/>
    <col min="7" max="7" width="17.54296875" customWidth="1"/>
    <col min="8" max="8" width="17.36328125" customWidth="1"/>
    <col min="9" max="10" width="17.453125" customWidth="1"/>
    <col min="11" max="11" width="17.7265625" customWidth="1"/>
  </cols>
  <sheetData>
    <row r="1" spans="1:7" ht="21.5" customHeight="1" x14ac:dyDescent="0.35">
      <c r="A1" s="41" t="s">
        <v>108</v>
      </c>
      <c r="B1" s="41"/>
      <c r="C1" s="41"/>
      <c r="D1" s="7" t="s">
        <v>138</v>
      </c>
      <c r="E1" s="7" t="s">
        <v>109</v>
      </c>
      <c r="F1" s="7" t="s">
        <v>139</v>
      </c>
      <c r="G1" s="7" t="s">
        <v>110</v>
      </c>
    </row>
    <row r="2" spans="1:7" x14ac:dyDescent="0.35">
      <c r="A2" s="42" t="s">
        <v>111</v>
      </c>
      <c r="B2" s="42"/>
      <c r="C2" s="42"/>
      <c r="D2">
        <f>(Input!J51 / Input!J49) * 100</f>
        <v>61.063300822336963</v>
      </c>
      <c r="E2">
        <f>(Input!J128 / Input!J126) * 100</f>
        <v>54.553966076599828</v>
      </c>
      <c r="F2">
        <f>(Input!K51 / Input!K49) * 100</f>
        <v>59.522664685054863</v>
      </c>
      <c r="G2">
        <f>(Input!K128 / Input!K126) * 100</f>
        <v>54.213903860239853</v>
      </c>
    </row>
    <row r="3" spans="1:7" x14ac:dyDescent="0.35">
      <c r="A3" s="42" t="s">
        <v>112</v>
      </c>
      <c r="B3" s="42"/>
      <c r="C3" s="42"/>
      <c r="D3">
        <f>(Input!J54 / Input!J49) * 100</f>
        <v>21.232018019166613</v>
      </c>
      <c r="E3">
        <f>(Input!J132 / Input!J126) * 100</f>
        <v>14.029873494894071</v>
      </c>
      <c r="F3">
        <f>(Input!K54 / Input!K49) * 100</f>
        <v>24.721335839489445</v>
      </c>
      <c r="G3">
        <f>(Input!K132 / Input!K126) * 100</f>
        <v>13.10360660755868</v>
      </c>
    </row>
    <row r="4" spans="1:7" x14ac:dyDescent="0.35">
      <c r="A4" s="42" t="s">
        <v>113</v>
      </c>
      <c r="B4" s="42"/>
      <c r="C4" s="42"/>
      <c r="D4">
        <f>(Input!J61 / Input!J49) * 100</f>
        <v>22.628078451371625</v>
      </c>
      <c r="E4">
        <f>(Input!J137 / Input!J126) * 100</f>
        <v>10.479674265682497</v>
      </c>
      <c r="F4">
        <f>(Input!K61 / Input!K49) * 100</f>
        <v>23.392490274074397</v>
      </c>
      <c r="G4">
        <f>(Input!K137 / Input!K126) * 100</f>
        <v>10.008636617069891</v>
      </c>
    </row>
    <row r="5" spans="1:7" x14ac:dyDescent="0.35">
      <c r="A5" s="42" t="s">
        <v>114</v>
      </c>
      <c r="B5" s="42"/>
      <c r="C5" s="42"/>
      <c r="D5">
        <f>(Input!J61/ Input!J39)*100</f>
        <v>42.842774380431287</v>
      </c>
      <c r="E5">
        <f>(Input!J137/ Input!J115)*100</f>
        <v>53.356244110636887</v>
      </c>
      <c r="F5">
        <f>(Input!K61/ Input!K39)*100</f>
        <v>41.259010832273233</v>
      </c>
      <c r="G5">
        <f>(Input!K137/ Input!K115)*100</f>
        <v>49.478462951953738</v>
      </c>
    </row>
    <row r="6" spans="1:7" x14ac:dyDescent="0.35">
      <c r="A6" s="42" t="s">
        <v>115</v>
      </c>
      <c r="B6" s="42"/>
      <c r="C6" s="42"/>
      <c r="D6">
        <f>(Input!J61 / Input!J21)*100</f>
        <v>10.590856199464938</v>
      </c>
      <c r="E6">
        <f>(Input!J137 / Input!J96)*100</f>
        <v>9.6775815094453428</v>
      </c>
      <c r="F6">
        <f>(Input!K61 / Input!K21)*100</f>
        <v>10.954627800579306</v>
      </c>
      <c r="G6">
        <f>(Input!K137 / Input!K96)*100</f>
        <v>9.1099059654709187</v>
      </c>
    </row>
    <row r="7" spans="1:7" x14ac:dyDescent="0.35">
      <c r="A7" s="42" t="s">
        <v>116</v>
      </c>
      <c r="B7" s="42"/>
      <c r="C7" s="42"/>
      <c r="D7">
        <f>(Input!J59 / Input!J21-J29)*100</f>
        <v>13.014550119842067</v>
      </c>
      <c r="E7">
        <f>(Input!J135 / Input!J96-J103)*100</f>
        <v>12.010013371268863</v>
      </c>
      <c r="F7">
        <f>(Input!K59 / Input!K21-K29)*100</f>
        <v>13.256501847435596</v>
      </c>
      <c r="G7">
        <f>(Input!K135 / (Input!K96- Input!K103))*100</f>
        <v>16.582907273994888</v>
      </c>
    </row>
    <row r="8" spans="1:7" x14ac:dyDescent="0.35">
      <c r="A8" s="42" t="s">
        <v>118</v>
      </c>
      <c r="B8" s="42"/>
      <c r="C8" s="42"/>
      <c r="D8">
        <f>(Input!J14/Input!J29)</f>
        <v>1.0296249356410154</v>
      </c>
      <c r="E8">
        <f>(Input!J88/Input!J103)</f>
        <v>0.81893708777270424</v>
      </c>
      <c r="F8">
        <f>(Input!K14/Input!K29)</f>
        <v>1.1341054685842773</v>
      </c>
      <c r="G8">
        <f>(Input!K88/Input!K103)</f>
        <v>0.85158150851581504</v>
      </c>
    </row>
    <row r="9" spans="1:7" x14ac:dyDescent="0.35">
      <c r="A9" s="42" t="s">
        <v>117</v>
      </c>
      <c r="B9" s="42"/>
      <c r="C9" s="42"/>
      <c r="D9">
        <f>(Input!J14 - Input!J12) / Input!J29</f>
        <v>0.84236999485128128</v>
      </c>
      <c r="E9">
        <f>(Input!J88 - Input!J83 - Input!J84 - Input!J85) / Input!J103</f>
        <v>0.65068493150684936</v>
      </c>
      <c r="F9">
        <f>(Input!K14 - Input!K12) / Input!K29</f>
        <v>0.94641720758559245</v>
      </c>
      <c r="G9">
        <f>(Input!K88 - Input!K83 - Input!K84 - Input!K85) / Input!K103</f>
        <v>0.68303472683034727</v>
      </c>
    </row>
    <row r="10" spans="1:7" x14ac:dyDescent="0.35">
      <c r="A10" s="42" t="s">
        <v>119</v>
      </c>
      <c r="B10" s="42"/>
      <c r="C10" s="42"/>
      <c r="D10">
        <f>(Input!J50/Input!J12)</f>
        <v>3.8756345177664975</v>
      </c>
      <c r="E10">
        <f>(Input!J127/(Input!J83 + Input!J84+ Input!J85))</f>
        <v>7.8673200150772713</v>
      </c>
      <c r="F10">
        <f>(Input!K50/Input!K12)</f>
        <v>4.1862567811934897</v>
      </c>
      <c r="G10">
        <f>(Input!K127/(Input!K83 + Input!K84+ Input!K85))</f>
        <v>7.8517060367454068</v>
      </c>
    </row>
    <row r="11" spans="1:7" x14ac:dyDescent="0.35">
      <c r="A11" s="42" t="s">
        <v>120</v>
      </c>
      <c r="B11" s="42"/>
      <c r="C11" s="42"/>
      <c r="D11">
        <f>(Input!J49/Input!J21)</f>
        <v>0.46804045788620474</v>
      </c>
      <c r="E11">
        <f>(Input!J126/Input!J96)</f>
        <v>0.92346205274111015</v>
      </c>
      <c r="F11">
        <f>(Input!K49/Input!K21)</f>
        <v>0.46829677696693039</v>
      </c>
      <c r="G11">
        <f>(Input!K126/Input!K96)</f>
        <v>0.91020448778546192</v>
      </c>
    </row>
    <row r="12" spans="1:7" x14ac:dyDescent="0.35">
      <c r="A12" s="42" t="s">
        <v>121</v>
      </c>
      <c r="B12" s="42"/>
      <c r="C12" s="42"/>
      <c r="D12">
        <f>365/D10</f>
        <v>94.1781270464964</v>
      </c>
      <c r="E12">
        <f>365/E10</f>
        <v>46.39445189727865</v>
      </c>
      <c r="F12">
        <f>365/F10</f>
        <v>87.190064794816422</v>
      </c>
      <c r="G12">
        <f>365/G10</f>
        <v>46.486712351663044</v>
      </c>
    </row>
    <row r="13" spans="1:7" x14ac:dyDescent="0.35">
      <c r="A13" s="42" t="s">
        <v>122</v>
      </c>
      <c r="B13" s="42"/>
      <c r="C13" s="42"/>
      <c r="D13">
        <f>SUM(Input!J29:'Input'!J32)/Input!J39</f>
        <v>2.98426939169617</v>
      </c>
      <c r="E13">
        <f>((Input!J107/Input!J115))</f>
        <v>4.5061803669419653</v>
      </c>
      <c r="F13">
        <f>SUM(Input!K29:'Input'!K32)/Input!K39</f>
        <v>2.707027485447747</v>
      </c>
      <c r="G13">
        <f>((Input!K107/Input!K115))</f>
        <v>4.424039344971086</v>
      </c>
    </row>
    <row r="14" spans="1:7" x14ac:dyDescent="0.35">
      <c r="A14" s="42" t="s">
        <v>123</v>
      </c>
      <c r="B14" s="42"/>
      <c r="C14" s="42"/>
      <c r="D14">
        <f>(Input!J59/Input!J56)</f>
        <v>7.9021739130434785</v>
      </c>
      <c r="E14">
        <f>(Input!J135/Input!J134)</f>
        <v>12.998911860718172</v>
      </c>
      <c r="F14">
        <f>(Input!K59/Input!K56)</f>
        <v>8.4819908316961357</v>
      </c>
      <c r="G14">
        <f>(Input!K135/Input!K134)</f>
        <v>13.94017094017094</v>
      </c>
    </row>
    <row r="15" spans="1:7" x14ac:dyDescent="0.35">
      <c r="A15" s="42" t="s">
        <v>124</v>
      </c>
      <c r="B15" s="42"/>
      <c r="C15" s="42"/>
      <c r="D15">
        <f>(Input!J61/Input!J68)</f>
        <v>2.4650462962962965</v>
      </c>
      <c r="E15">
        <f>(Input!J137/Input!J145)</f>
        <v>6.9854862119013061</v>
      </c>
      <c r="F15">
        <f>(Input!K61/Input!K68)</f>
        <v>2.466697395713298</v>
      </c>
      <c r="G15">
        <f>(Input!K137/Input!K145)</f>
        <v>6.6196673897324656</v>
      </c>
    </row>
    <row r="16" spans="1:7" x14ac:dyDescent="0.35">
      <c r="A16" s="42" t="s">
        <v>125</v>
      </c>
      <c r="B16" s="42"/>
      <c r="C16" s="42"/>
      <c r="D16">
        <f>62.26/D15</f>
        <v>25.257132125082165</v>
      </c>
      <c r="E16">
        <f>149.09/E15</f>
        <v>21.342823602742573</v>
      </c>
      <c r="F16">
        <f>58.93/F15</f>
        <v>23.890242922545081</v>
      </c>
      <c r="G16">
        <f>166.81/G15</f>
        <v>25.199151283451666</v>
      </c>
    </row>
    <row r="17" spans="1:11" x14ac:dyDescent="0.35">
      <c r="A17" s="44"/>
      <c r="B17" s="44"/>
      <c r="C17" s="44"/>
    </row>
    <row r="18" spans="1:11" x14ac:dyDescent="0.35">
      <c r="A18" s="8"/>
      <c r="B18" s="8"/>
      <c r="C18" s="8"/>
    </row>
    <row r="19" spans="1:11" x14ac:dyDescent="0.35">
      <c r="A19" s="8"/>
      <c r="B19" s="8"/>
      <c r="C19" s="8"/>
    </row>
    <row r="20" spans="1:11" ht="14.5" customHeight="1" x14ac:dyDescent="0.35">
      <c r="A20" s="41" t="s">
        <v>127</v>
      </c>
      <c r="B20" s="41"/>
      <c r="C20" s="41"/>
      <c r="D20" s="41"/>
      <c r="E20" s="41"/>
      <c r="F20" s="41"/>
      <c r="G20" s="41"/>
      <c r="H20" s="41"/>
      <c r="I20" s="41"/>
      <c r="J20" s="41"/>
      <c r="K20" s="41"/>
    </row>
    <row r="21" spans="1:11" x14ac:dyDescent="0.35">
      <c r="A21" s="41"/>
      <c r="B21" s="41"/>
      <c r="C21" s="41"/>
      <c r="D21" s="41"/>
      <c r="E21" s="41"/>
      <c r="F21" s="41"/>
      <c r="G21" s="41"/>
      <c r="H21" s="41"/>
      <c r="I21" s="41"/>
      <c r="J21" s="41"/>
      <c r="K21" s="41"/>
    </row>
    <row r="22" spans="1:11" x14ac:dyDescent="0.35">
      <c r="A22" s="43"/>
      <c r="B22" s="43"/>
      <c r="C22" s="43"/>
      <c r="D22" s="43"/>
      <c r="E22" s="43"/>
      <c r="F22" s="43"/>
      <c r="G22" s="43"/>
    </row>
    <row r="23" spans="1:11" ht="27.5" customHeight="1" x14ac:dyDescent="0.35">
      <c r="A23" s="39" t="s">
        <v>134</v>
      </c>
      <c r="B23" s="39"/>
      <c r="C23" s="39"/>
      <c r="D23" s="39"/>
      <c r="E23" s="9"/>
      <c r="F23" s="19"/>
      <c r="G23" s="39" t="s">
        <v>135</v>
      </c>
      <c r="H23" s="39"/>
      <c r="I23" s="39"/>
      <c r="J23" s="39"/>
      <c r="K23" s="39"/>
    </row>
    <row r="24" spans="1:11" ht="29" customHeight="1" x14ac:dyDescent="0.35">
      <c r="A24" s="22" t="s">
        <v>140</v>
      </c>
      <c r="B24" s="11"/>
      <c r="C24" s="11"/>
      <c r="D24" s="11"/>
      <c r="F24" s="11"/>
      <c r="G24" s="23" t="s">
        <v>140</v>
      </c>
      <c r="H24" s="11"/>
      <c r="I24" s="11"/>
    </row>
    <row r="25" spans="1:11" ht="18" customHeight="1" x14ac:dyDescent="0.35">
      <c r="A25" s="24" t="s">
        <v>141</v>
      </c>
      <c r="B25" s="24" t="s">
        <v>142</v>
      </c>
      <c r="C25" s="24" t="s">
        <v>143</v>
      </c>
      <c r="D25" s="24" t="s">
        <v>129</v>
      </c>
      <c r="E25" s="24" t="s">
        <v>144</v>
      </c>
      <c r="F25" s="10"/>
      <c r="G25" s="24" t="s">
        <v>141</v>
      </c>
      <c r="H25" s="24" t="s">
        <v>186</v>
      </c>
      <c r="I25" s="24" t="s">
        <v>187</v>
      </c>
      <c r="J25" s="24" t="s">
        <v>129</v>
      </c>
      <c r="K25" s="24" t="s">
        <v>144</v>
      </c>
    </row>
    <row r="26" spans="1:11" ht="43.5" x14ac:dyDescent="0.35">
      <c r="A26" s="21" t="s">
        <v>111</v>
      </c>
      <c r="B26" s="12">
        <v>0.61060000000000003</v>
      </c>
      <c r="C26" s="12">
        <v>0.59519999999999995</v>
      </c>
      <c r="D26" s="10" t="s">
        <v>145</v>
      </c>
      <c r="E26" s="20" t="s">
        <v>146</v>
      </c>
      <c r="F26" s="10"/>
      <c r="G26" s="21" t="s">
        <v>111</v>
      </c>
      <c r="H26" s="12">
        <v>0.54549999999999998</v>
      </c>
      <c r="I26" s="12">
        <v>0.54210000000000003</v>
      </c>
      <c r="J26" s="10" t="s">
        <v>188</v>
      </c>
      <c r="K26" s="20" t="s">
        <v>189</v>
      </c>
    </row>
    <row r="27" spans="1:11" ht="72.5" customHeight="1" x14ac:dyDescent="0.35">
      <c r="A27" s="21" t="s">
        <v>112</v>
      </c>
      <c r="B27" s="12">
        <v>0.21229999999999999</v>
      </c>
      <c r="C27" s="12">
        <v>0.2472</v>
      </c>
      <c r="D27" s="10" t="s">
        <v>147</v>
      </c>
      <c r="E27" s="20" t="s">
        <v>148</v>
      </c>
      <c r="F27" s="10"/>
      <c r="G27" s="21" t="s">
        <v>112</v>
      </c>
      <c r="H27" s="12">
        <v>0.14030000000000001</v>
      </c>
      <c r="I27" s="12">
        <v>0.13100000000000001</v>
      </c>
      <c r="J27" s="10" t="s">
        <v>190</v>
      </c>
      <c r="K27" s="20" t="s">
        <v>191</v>
      </c>
    </row>
    <row r="28" spans="1:11" ht="58" x14ac:dyDescent="0.35">
      <c r="A28" s="21" t="s">
        <v>113</v>
      </c>
      <c r="B28" s="12">
        <v>0.2263</v>
      </c>
      <c r="C28" s="12">
        <v>0.2339</v>
      </c>
      <c r="D28" s="10" t="s">
        <v>149</v>
      </c>
      <c r="E28" s="20" t="s">
        <v>150</v>
      </c>
      <c r="F28" s="10"/>
      <c r="G28" s="21" t="s">
        <v>113</v>
      </c>
      <c r="H28" s="12">
        <v>0.1048</v>
      </c>
      <c r="I28" s="12">
        <v>0.10009999999999999</v>
      </c>
      <c r="J28" s="10" t="s">
        <v>192</v>
      </c>
      <c r="K28" s="20" t="s">
        <v>193</v>
      </c>
    </row>
    <row r="29" spans="1:11" ht="16.5" x14ac:dyDescent="0.35">
      <c r="A29" s="22" t="s">
        <v>151</v>
      </c>
      <c r="B29" s="12"/>
      <c r="C29" s="12"/>
      <c r="D29" s="10"/>
      <c r="F29" s="10"/>
      <c r="G29" s="23" t="s">
        <v>151</v>
      </c>
      <c r="H29" s="12"/>
      <c r="I29" s="10"/>
    </row>
    <row r="30" spans="1:11" x14ac:dyDescent="0.35">
      <c r="A30" s="24" t="s">
        <v>141</v>
      </c>
      <c r="B30" s="24" t="s">
        <v>142</v>
      </c>
      <c r="C30" s="24" t="s">
        <v>143</v>
      </c>
      <c r="D30" s="24" t="s">
        <v>129</v>
      </c>
      <c r="E30" s="24" t="s">
        <v>144</v>
      </c>
      <c r="F30" s="10"/>
      <c r="G30" s="24" t="s">
        <v>141</v>
      </c>
      <c r="H30" s="24" t="s">
        <v>186</v>
      </c>
      <c r="I30" s="24" t="s">
        <v>187</v>
      </c>
      <c r="J30" s="24" t="s">
        <v>129</v>
      </c>
      <c r="K30" s="24" t="s">
        <v>144</v>
      </c>
    </row>
    <row r="31" spans="1:11" ht="29" x14ac:dyDescent="0.35">
      <c r="A31" s="21" t="s">
        <v>114</v>
      </c>
      <c r="B31" s="12">
        <v>0.4284</v>
      </c>
      <c r="C31" s="12">
        <v>0.41260000000000002</v>
      </c>
      <c r="D31" s="10" t="s">
        <v>152</v>
      </c>
      <c r="E31" s="20" t="s">
        <v>153</v>
      </c>
      <c r="F31" s="10"/>
      <c r="G31" s="21" t="s">
        <v>114</v>
      </c>
      <c r="H31" s="12">
        <v>0.53359999999999996</v>
      </c>
      <c r="I31" s="12">
        <v>0.49480000000000002</v>
      </c>
      <c r="J31" s="10" t="s">
        <v>194</v>
      </c>
      <c r="K31" s="20" t="s">
        <v>195</v>
      </c>
    </row>
    <row r="32" spans="1:11" ht="31.5" customHeight="1" x14ac:dyDescent="0.35">
      <c r="A32" s="21" t="s">
        <v>115</v>
      </c>
      <c r="B32" s="12">
        <v>0.10589999999999999</v>
      </c>
      <c r="C32" s="12">
        <v>0.1095</v>
      </c>
      <c r="D32" s="10" t="s">
        <v>154</v>
      </c>
      <c r="E32" s="20" t="s">
        <v>155</v>
      </c>
      <c r="F32" s="10"/>
      <c r="G32" s="21" t="s">
        <v>115</v>
      </c>
      <c r="H32" s="12">
        <v>9.6799999999999997E-2</v>
      </c>
      <c r="I32" s="12">
        <v>9.11E-2</v>
      </c>
      <c r="J32" s="10" t="s">
        <v>196</v>
      </c>
      <c r="K32" s="20" t="s">
        <v>197</v>
      </c>
    </row>
    <row r="33" spans="1:11" ht="29" x14ac:dyDescent="0.35">
      <c r="A33" s="21" t="s">
        <v>116</v>
      </c>
      <c r="B33" s="12">
        <v>0.13009999999999999</v>
      </c>
      <c r="C33" s="12">
        <v>0.1326</v>
      </c>
      <c r="D33" s="10" t="s">
        <v>156</v>
      </c>
      <c r="E33" s="20" t="s">
        <v>157</v>
      </c>
      <c r="F33" s="10"/>
      <c r="G33" s="21" t="s">
        <v>116</v>
      </c>
      <c r="H33" s="12">
        <v>0.1201</v>
      </c>
      <c r="I33" s="12">
        <v>0.16600000000000001</v>
      </c>
      <c r="J33" s="10" t="s">
        <v>198</v>
      </c>
      <c r="K33" s="20" t="s">
        <v>219</v>
      </c>
    </row>
    <row r="34" spans="1:11" ht="16.5" x14ac:dyDescent="0.35">
      <c r="A34" s="23" t="s">
        <v>158</v>
      </c>
      <c r="B34" s="10"/>
      <c r="C34" s="10"/>
      <c r="D34" s="10"/>
      <c r="F34" s="10"/>
      <c r="G34" s="23" t="s">
        <v>158</v>
      </c>
      <c r="H34" s="10"/>
      <c r="I34" s="10"/>
    </row>
    <row r="35" spans="1:11" x14ac:dyDescent="0.35">
      <c r="A35" s="24" t="s">
        <v>141</v>
      </c>
      <c r="B35" s="24" t="s">
        <v>142</v>
      </c>
      <c r="C35" s="24" t="s">
        <v>143</v>
      </c>
      <c r="D35" s="24" t="s">
        <v>129</v>
      </c>
      <c r="E35" s="24" t="s">
        <v>144</v>
      </c>
      <c r="F35" s="10"/>
      <c r="G35" s="24" t="s">
        <v>141</v>
      </c>
      <c r="H35" s="24" t="s">
        <v>186</v>
      </c>
      <c r="I35" s="24" t="s">
        <v>187</v>
      </c>
      <c r="J35" s="24" t="s">
        <v>129</v>
      </c>
      <c r="K35" s="24" t="s">
        <v>144</v>
      </c>
    </row>
    <row r="36" spans="1:11" ht="58" x14ac:dyDescent="0.35">
      <c r="A36" s="21" t="s">
        <v>130</v>
      </c>
      <c r="B36" s="10">
        <v>1.03</v>
      </c>
      <c r="C36" s="10">
        <v>1.1299999999999999</v>
      </c>
      <c r="D36" s="10" t="s">
        <v>159</v>
      </c>
      <c r="E36" s="20" t="s">
        <v>160</v>
      </c>
      <c r="G36" s="21" t="s">
        <v>130</v>
      </c>
      <c r="H36" s="10">
        <v>0.82</v>
      </c>
      <c r="I36" s="10">
        <v>0.85</v>
      </c>
      <c r="J36" s="10" t="s">
        <v>199</v>
      </c>
      <c r="K36" s="20" t="s">
        <v>200</v>
      </c>
    </row>
    <row r="37" spans="1:11" ht="29" x14ac:dyDescent="0.35">
      <c r="A37" s="21" t="s">
        <v>161</v>
      </c>
      <c r="B37" s="10">
        <v>0.84</v>
      </c>
      <c r="C37" s="10">
        <v>0.95</v>
      </c>
      <c r="D37" s="10" t="s">
        <v>162</v>
      </c>
      <c r="E37" s="20" t="s">
        <v>163</v>
      </c>
      <c r="G37" s="21" t="s">
        <v>161</v>
      </c>
      <c r="H37" s="10">
        <v>0.65</v>
      </c>
      <c r="I37" s="10">
        <v>0.68</v>
      </c>
      <c r="J37" s="10" t="s">
        <v>199</v>
      </c>
      <c r="K37" s="20" t="s">
        <v>201</v>
      </c>
    </row>
    <row r="38" spans="1:11" ht="14.5" customHeight="1" x14ac:dyDescent="0.35">
      <c r="A38" s="23" t="s">
        <v>164</v>
      </c>
      <c r="B38" s="1"/>
      <c r="C38" s="1"/>
      <c r="D38" s="16"/>
      <c r="E38" s="16"/>
      <c r="F38" s="16"/>
      <c r="G38" s="23" t="s">
        <v>164</v>
      </c>
      <c r="H38" s="25"/>
    </row>
    <row r="39" spans="1:11" ht="14.5" customHeight="1" x14ac:dyDescent="0.35">
      <c r="A39" s="24" t="s">
        <v>141</v>
      </c>
      <c r="B39" s="24" t="s">
        <v>142</v>
      </c>
      <c r="C39" s="24" t="s">
        <v>143</v>
      </c>
      <c r="D39" s="24" t="s">
        <v>129</v>
      </c>
      <c r="E39" s="24" t="s">
        <v>144</v>
      </c>
      <c r="F39" s="16"/>
      <c r="G39" s="24" t="s">
        <v>141</v>
      </c>
      <c r="H39" s="24" t="s">
        <v>186</v>
      </c>
      <c r="I39" s="24" t="s">
        <v>187</v>
      </c>
      <c r="J39" s="24" t="s">
        <v>129</v>
      </c>
      <c r="K39" s="24" t="s">
        <v>144</v>
      </c>
    </row>
    <row r="40" spans="1:11" ht="14.5" customHeight="1" x14ac:dyDescent="0.35">
      <c r="A40" s="21" t="s">
        <v>131</v>
      </c>
      <c r="B40" s="10">
        <v>3.88</v>
      </c>
      <c r="C40" s="10">
        <v>4.1900000000000004</v>
      </c>
      <c r="D40" s="10" t="s">
        <v>165</v>
      </c>
      <c r="E40" s="20" t="s">
        <v>166</v>
      </c>
      <c r="F40" s="16"/>
      <c r="G40" s="21" t="s">
        <v>131</v>
      </c>
      <c r="H40" s="10">
        <v>7.87</v>
      </c>
      <c r="I40" s="10">
        <v>7.85</v>
      </c>
      <c r="J40" s="10" t="s">
        <v>202</v>
      </c>
      <c r="K40" s="20" t="s">
        <v>203</v>
      </c>
    </row>
    <row r="41" spans="1:11" ht="43.5" x14ac:dyDescent="0.35">
      <c r="A41" s="21" t="s">
        <v>167</v>
      </c>
      <c r="B41" s="10">
        <v>0.47</v>
      </c>
      <c r="C41" s="10">
        <v>0.47</v>
      </c>
      <c r="D41" s="10" t="s">
        <v>168</v>
      </c>
      <c r="E41" s="20" t="s">
        <v>169</v>
      </c>
      <c r="G41" s="21" t="s">
        <v>167</v>
      </c>
      <c r="H41" s="10">
        <v>0.92</v>
      </c>
      <c r="I41" s="10">
        <v>0.91</v>
      </c>
      <c r="J41" s="10" t="s">
        <v>204</v>
      </c>
      <c r="K41" s="20" t="s">
        <v>205</v>
      </c>
    </row>
    <row r="42" spans="1:11" ht="58" x14ac:dyDescent="0.35">
      <c r="A42" s="21" t="s">
        <v>170</v>
      </c>
      <c r="B42" s="10" t="s">
        <v>171</v>
      </c>
      <c r="C42" s="10" t="s">
        <v>172</v>
      </c>
      <c r="D42" s="10" t="s">
        <v>173</v>
      </c>
      <c r="E42" s="20" t="s">
        <v>174</v>
      </c>
      <c r="F42" s="11"/>
      <c r="G42" s="21" t="s">
        <v>170</v>
      </c>
      <c r="H42" s="10" t="s">
        <v>206</v>
      </c>
      <c r="I42" s="10" t="s">
        <v>207</v>
      </c>
      <c r="J42" s="10" t="s">
        <v>208</v>
      </c>
      <c r="K42" s="20" t="s">
        <v>209</v>
      </c>
    </row>
    <row r="43" spans="1:11" ht="33" x14ac:dyDescent="0.35">
      <c r="A43" s="23" t="s">
        <v>175</v>
      </c>
      <c r="D43" s="11"/>
      <c r="E43" s="12"/>
      <c r="F43" s="12"/>
      <c r="G43" s="23" t="s">
        <v>175</v>
      </c>
    </row>
    <row r="44" spans="1:11" x14ac:dyDescent="0.35">
      <c r="A44" s="24" t="s">
        <v>141</v>
      </c>
      <c r="B44" s="24" t="s">
        <v>142</v>
      </c>
      <c r="C44" s="24" t="s">
        <v>143</v>
      </c>
      <c r="D44" s="24" t="s">
        <v>129</v>
      </c>
      <c r="E44" s="24" t="s">
        <v>144</v>
      </c>
      <c r="F44" s="12"/>
      <c r="G44" s="24" t="s">
        <v>141</v>
      </c>
      <c r="H44" s="24" t="s">
        <v>186</v>
      </c>
      <c r="I44" s="24" t="s">
        <v>187</v>
      </c>
      <c r="J44" s="24" t="s">
        <v>129</v>
      </c>
      <c r="K44" s="24" t="s">
        <v>144</v>
      </c>
    </row>
    <row r="45" spans="1:11" ht="58" x14ac:dyDescent="0.35">
      <c r="A45" s="21" t="s">
        <v>176</v>
      </c>
      <c r="B45" s="10">
        <v>2.98</v>
      </c>
      <c r="C45" s="10">
        <v>2.7</v>
      </c>
      <c r="D45" s="10" t="s">
        <v>218</v>
      </c>
      <c r="E45" s="20" t="s">
        <v>177</v>
      </c>
      <c r="F45" s="12"/>
      <c r="G45" s="21" t="s">
        <v>176</v>
      </c>
      <c r="H45" s="10">
        <v>4.51</v>
      </c>
      <c r="I45" s="10">
        <v>4.42</v>
      </c>
      <c r="J45" s="10" t="s">
        <v>210</v>
      </c>
      <c r="K45" s="20" t="s">
        <v>211</v>
      </c>
    </row>
    <row r="46" spans="1:11" ht="43.5" x14ac:dyDescent="0.35">
      <c r="A46" s="21" t="s">
        <v>178</v>
      </c>
      <c r="B46" s="10">
        <v>7.9</v>
      </c>
      <c r="C46" s="10">
        <v>8.48</v>
      </c>
      <c r="D46" s="10" t="s">
        <v>179</v>
      </c>
      <c r="E46" s="20" t="s">
        <v>180</v>
      </c>
      <c r="F46" s="12"/>
      <c r="G46" s="21" t="s">
        <v>178</v>
      </c>
      <c r="H46" s="10">
        <v>12.99</v>
      </c>
      <c r="I46" s="10">
        <v>13.94</v>
      </c>
      <c r="J46" s="10" t="s">
        <v>212</v>
      </c>
      <c r="K46" s="20" t="s">
        <v>213</v>
      </c>
    </row>
    <row r="47" spans="1:11" ht="16.5" x14ac:dyDescent="0.35">
      <c r="A47" s="23" t="s">
        <v>181</v>
      </c>
      <c r="D47" s="11"/>
      <c r="E47" s="12"/>
      <c r="F47" s="12"/>
      <c r="G47" s="23" t="s">
        <v>181</v>
      </c>
    </row>
    <row r="48" spans="1:11" x14ac:dyDescent="0.35">
      <c r="A48" s="24" t="s">
        <v>141</v>
      </c>
      <c r="B48" s="24" t="s">
        <v>142</v>
      </c>
      <c r="C48" s="24" t="s">
        <v>143</v>
      </c>
      <c r="D48" s="24" t="s">
        <v>129</v>
      </c>
      <c r="E48" s="24" t="s">
        <v>144</v>
      </c>
      <c r="F48" s="12"/>
      <c r="G48" s="24" t="s">
        <v>141</v>
      </c>
      <c r="H48" s="24" t="s">
        <v>186</v>
      </c>
      <c r="I48" s="24" t="s">
        <v>187</v>
      </c>
      <c r="J48" s="24" t="s">
        <v>129</v>
      </c>
      <c r="K48" s="24" t="s">
        <v>144</v>
      </c>
    </row>
    <row r="49" spans="1:11" ht="29" x14ac:dyDescent="0.35">
      <c r="A49" s="21" t="s">
        <v>182</v>
      </c>
      <c r="B49" s="10">
        <v>2.4700000000000002</v>
      </c>
      <c r="C49" s="10">
        <v>2.4700000000000002</v>
      </c>
      <c r="D49" s="10" t="s">
        <v>168</v>
      </c>
      <c r="E49" s="20" t="s">
        <v>183</v>
      </c>
      <c r="F49" s="10"/>
      <c r="G49" s="21" t="s">
        <v>182</v>
      </c>
      <c r="H49" s="10">
        <v>6.99</v>
      </c>
      <c r="I49" s="10">
        <v>6.62</v>
      </c>
      <c r="J49" s="10" t="s">
        <v>214</v>
      </c>
      <c r="K49" s="20" t="s">
        <v>215</v>
      </c>
    </row>
    <row r="50" spans="1:11" ht="58" x14ac:dyDescent="0.35">
      <c r="A50" s="21" t="s">
        <v>133</v>
      </c>
      <c r="B50" s="10">
        <v>25.26</v>
      </c>
      <c r="C50" s="10">
        <v>23.89</v>
      </c>
      <c r="D50" s="10" t="s">
        <v>184</v>
      </c>
      <c r="E50" s="20" t="s">
        <v>185</v>
      </c>
      <c r="F50" s="10"/>
      <c r="G50" s="21" t="s">
        <v>133</v>
      </c>
      <c r="H50" s="10">
        <v>21.34</v>
      </c>
      <c r="I50" s="10">
        <v>25.2</v>
      </c>
      <c r="J50" s="10" t="s">
        <v>216</v>
      </c>
      <c r="K50" s="20" t="s">
        <v>217</v>
      </c>
    </row>
    <row r="51" spans="1:11" x14ac:dyDescent="0.35">
      <c r="D51" s="11"/>
      <c r="E51" s="10"/>
      <c r="F51" s="10"/>
      <c r="G51" s="10"/>
    </row>
    <row r="52" spans="1:11" x14ac:dyDescent="0.35">
      <c r="F52" s="10"/>
      <c r="G52" s="10"/>
    </row>
    <row r="53" spans="1:11" x14ac:dyDescent="0.35">
      <c r="D53" s="11"/>
      <c r="E53" s="10"/>
      <c r="F53" s="10"/>
      <c r="G53" s="10"/>
    </row>
    <row r="57" spans="1:11" ht="21" x14ac:dyDescent="0.35">
      <c r="A57" s="13"/>
    </row>
    <row r="58" spans="1:11" ht="33" customHeight="1" x14ac:dyDescent="0.55000000000000004">
      <c r="A58" s="18"/>
      <c r="B58" s="18"/>
      <c r="C58" s="18"/>
      <c r="D58" s="18"/>
      <c r="E58" s="18"/>
      <c r="F58" s="18"/>
      <c r="G58" s="18"/>
      <c r="H58" s="18"/>
      <c r="I58" s="18"/>
      <c r="J58" s="18"/>
      <c r="K58" s="18"/>
    </row>
    <row r="59" spans="1:11" ht="37" customHeight="1" x14ac:dyDescent="0.55000000000000004">
      <c r="A59" s="18"/>
      <c r="B59" s="18"/>
      <c r="C59" s="40" t="s">
        <v>220</v>
      </c>
      <c r="D59" s="40"/>
      <c r="E59" s="40"/>
      <c r="F59" s="40"/>
      <c r="G59" s="40"/>
      <c r="H59" s="40"/>
      <c r="I59" s="18"/>
      <c r="J59" s="18"/>
      <c r="K59" s="18"/>
    </row>
    <row r="61" spans="1:11" x14ac:dyDescent="0.35">
      <c r="D61" s="26" t="s">
        <v>128</v>
      </c>
      <c r="E61" s="26" t="s">
        <v>142</v>
      </c>
      <c r="F61" s="26" t="s">
        <v>186</v>
      </c>
      <c r="G61" s="26" t="s">
        <v>221</v>
      </c>
    </row>
    <row r="62" spans="1:11" ht="25" customHeight="1" x14ac:dyDescent="0.55000000000000004">
      <c r="A62" s="14"/>
      <c r="D62" s="27" t="s">
        <v>111</v>
      </c>
      <c r="E62" s="28">
        <v>0.61060000000000003</v>
      </c>
      <c r="F62" s="28">
        <v>0.54549999999999998</v>
      </c>
      <c r="G62" s="30" t="s">
        <v>222</v>
      </c>
    </row>
    <row r="63" spans="1:11" ht="35" customHeight="1" x14ac:dyDescent="0.55000000000000004">
      <c r="A63" s="15"/>
      <c r="B63" s="15"/>
      <c r="C63" s="15"/>
      <c r="D63" s="27" t="s">
        <v>112</v>
      </c>
      <c r="E63" s="28">
        <v>0.21229999999999999</v>
      </c>
      <c r="F63" s="28">
        <v>0.14030000000000001</v>
      </c>
      <c r="G63" s="30" t="s">
        <v>223</v>
      </c>
      <c r="H63" s="15"/>
      <c r="I63" s="15"/>
      <c r="J63" s="15"/>
      <c r="K63" s="15"/>
    </row>
    <row r="64" spans="1:11" ht="39.5" customHeight="1" x14ac:dyDescent="0.55000000000000004">
      <c r="A64" s="15"/>
      <c r="B64" s="15"/>
      <c r="C64" s="15"/>
      <c r="D64" s="27" t="s">
        <v>113</v>
      </c>
      <c r="E64" s="28">
        <v>0.2263</v>
      </c>
      <c r="F64" s="28">
        <v>0.1048</v>
      </c>
      <c r="G64" s="30" t="s">
        <v>224</v>
      </c>
      <c r="H64" s="15"/>
      <c r="I64" s="15"/>
      <c r="J64" s="15"/>
      <c r="K64" s="15"/>
    </row>
    <row r="65" spans="1:11" ht="29" x14ac:dyDescent="0.35">
      <c r="D65" s="27" t="s">
        <v>114</v>
      </c>
      <c r="E65" s="28">
        <v>0.4284</v>
      </c>
      <c r="F65" s="28">
        <v>0.53359999999999996</v>
      </c>
      <c r="G65" s="30" t="s">
        <v>225</v>
      </c>
    </row>
    <row r="66" spans="1:11" ht="29" x14ac:dyDescent="0.35">
      <c r="D66" s="27" t="s">
        <v>115</v>
      </c>
      <c r="E66" s="28">
        <v>0.10589999999999999</v>
      </c>
      <c r="F66" s="28">
        <v>9.6799999999999997E-2</v>
      </c>
      <c r="G66" s="30" t="s">
        <v>226</v>
      </c>
    </row>
    <row r="67" spans="1:11" ht="14.5" customHeight="1" x14ac:dyDescent="0.35">
      <c r="A67" s="17"/>
      <c r="B67" s="17"/>
      <c r="C67" s="17"/>
      <c r="D67" s="27" t="s">
        <v>227</v>
      </c>
      <c r="E67" s="28">
        <v>0.13020000000000001</v>
      </c>
      <c r="F67" s="28">
        <v>0.1201</v>
      </c>
      <c r="G67" s="30" t="s">
        <v>228</v>
      </c>
      <c r="H67" s="17"/>
      <c r="I67" s="17"/>
      <c r="J67" s="17"/>
      <c r="K67" s="17"/>
    </row>
    <row r="68" spans="1:11" ht="14.5" customHeight="1" x14ac:dyDescent="0.35">
      <c r="A68" s="17"/>
      <c r="B68" s="17"/>
      <c r="C68" s="17"/>
      <c r="D68" s="27" t="s">
        <v>130</v>
      </c>
      <c r="E68" s="29">
        <v>1.03</v>
      </c>
      <c r="F68" s="29">
        <v>0.82</v>
      </c>
      <c r="G68" s="30" t="s">
        <v>229</v>
      </c>
      <c r="H68" s="17"/>
      <c r="I68" s="17"/>
      <c r="J68" s="17"/>
      <c r="K68" s="17"/>
    </row>
    <row r="69" spans="1:11" ht="14.5" customHeight="1" x14ac:dyDescent="0.35">
      <c r="A69" s="17"/>
      <c r="B69" s="17"/>
      <c r="C69" s="17"/>
      <c r="D69" s="27" t="s">
        <v>161</v>
      </c>
      <c r="E69" s="29">
        <v>0.84</v>
      </c>
      <c r="F69" s="29">
        <v>0.65</v>
      </c>
      <c r="G69" s="30" t="s">
        <v>230</v>
      </c>
      <c r="H69" s="17"/>
      <c r="I69" s="17"/>
      <c r="J69" s="17"/>
      <c r="K69" s="17"/>
    </row>
    <row r="70" spans="1:11" ht="43.5" x14ac:dyDescent="0.35">
      <c r="D70" s="27" t="s">
        <v>131</v>
      </c>
      <c r="E70" s="29" t="s">
        <v>132</v>
      </c>
      <c r="F70" s="29" t="s">
        <v>136</v>
      </c>
      <c r="G70" s="30" t="s">
        <v>231</v>
      </c>
    </row>
    <row r="71" spans="1:11" ht="29" x14ac:dyDescent="0.35">
      <c r="D71" s="27" t="s">
        <v>167</v>
      </c>
      <c r="E71" s="29" t="s">
        <v>232</v>
      </c>
      <c r="F71" s="29" t="s">
        <v>233</v>
      </c>
      <c r="G71" s="30" t="s">
        <v>234</v>
      </c>
    </row>
    <row r="72" spans="1:11" ht="29" x14ac:dyDescent="0.35">
      <c r="D72" s="27" t="s">
        <v>235</v>
      </c>
      <c r="E72" s="29" t="s">
        <v>171</v>
      </c>
      <c r="F72" s="29" t="s">
        <v>206</v>
      </c>
      <c r="G72" s="30" t="s">
        <v>236</v>
      </c>
    </row>
    <row r="73" spans="1:11" ht="29" x14ac:dyDescent="0.35">
      <c r="D73" s="27" t="s">
        <v>176</v>
      </c>
      <c r="E73" s="29">
        <v>2.98</v>
      </c>
      <c r="F73" s="29">
        <v>4.51</v>
      </c>
      <c r="G73" s="30" t="s">
        <v>237</v>
      </c>
    </row>
    <row r="74" spans="1:11" ht="29" x14ac:dyDescent="0.35">
      <c r="D74" s="27" t="s">
        <v>178</v>
      </c>
      <c r="E74" s="29">
        <v>7.9</v>
      </c>
      <c r="F74" s="29">
        <v>13</v>
      </c>
      <c r="G74" s="30" t="s">
        <v>238</v>
      </c>
    </row>
    <row r="75" spans="1:11" ht="29" x14ac:dyDescent="0.35">
      <c r="D75" s="27" t="s">
        <v>182</v>
      </c>
      <c r="E75" s="29">
        <v>2.4700000000000002</v>
      </c>
      <c r="F75" s="29">
        <v>6.99</v>
      </c>
      <c r="G75" s="30" t="s">
        <v>239</v>
      </c>
    </row>
    <row r="76" spans="1:11" ht="29" x14ac:dyDescent="0.35">
      <c r="D76" s="27" t="s">
        <v>133</v>
      </c>
      <c r="E76" s="29">
        <v>25.26</v>
      </c>
      <c r="F76" s="29">
        <v>21.34</v>
      </c>
      <c r="G76" s="30" t="s">
        <v>240</v>
      </c>
    </row>
  </sheetData>
  <mergeCells count="22">
    <mergeCell ref="A15:C15"/>
    <mergeCell ref="A10:C10"/>
    <mergeCell ref="A11:C11"/>
    <mergeCell ref="A12:C12"/>
    <mergeCell ref="A13:C13"/>
    <mergeCell ref="A14:C14"/>
    <mergeCell ref="G23:K23"/>
    <mergeCell ref="C59:H59"/>
    <mergeCell ref="A1:C1"/>
    <mergeCell ref="A2:C2"/>
    <mergeCell ref="A3:C3"/>
    <mergeCell ref="A4:C4"/>
    <mergeCell ref="A5:C5"/>
    <mergeCell ref="A23:D23"/>
    <mergeCell ref="A22:G22"/>
    <mergeCell ref="A20:K21"/>
    <mergeCell ref="A6:C6"/>
    <mergeCell ref="A7:C7"/>
    <mergeCell ref="A8:C8"/>
    <mergeCell ref="A9:C9"/>
    <mergeCell ref="A16:C16"/>
    <mergeCell ref="A17:C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Input</vt:lpstr>
      <vt:lpstr>Ratios and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 Shandilya</dc:creator>
  <cp:lastModifiedBy>Parth Shandilya</cp:lastModifiedBy>
  <dcterms:created xsi:type="dcterms:W3CDTF">2025-06-07T11:31:49Z</dcterms:created>
  <dcterms:modified xsi:type="dcterms:W3CDTF">2025-06-10T09:52:15Z</dcterms:modified>
</cp:coreProperties>
</file>