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fddeaeea2f5829/Desktop/Bootcamp/Project_1/Tom_Brady_Analysis/"/>
    </mc:Choice>
  </mc:AlternateContent>
  <xr:revisionPtr revIDLastSave="1531" documentId="13_ncr:40009_{96E07E0A-E602-4821-9860-C16FD42508E4}" xr6:coauthVersionLast="46" xr6:coauthVersionMax="46" xr10:uidLastSave="{9EE4BBB7-A3D3-487C-A093-696C3722BA1C}"/>
  <bookViews>
    <workbookView xWindow="-110" yWindow="-110" windowWidth="19420" windowHeight="10420" firstSheet="5" activeTab="8" xr2:uid="{00000000-000D-0000-FFFF-FFFF00000000}"/>
  </bookViews>
  <sheets>
    <sheet name="Pro Bowlers - Conference" sheetId="5" r:id="rId1"/>
    <sheet name="Passer Rating Chart - Conferenc" sheetId="7" r:id="rId2"/>
    <sheet name="Conference_Defensive_ratings" sheetId="10" r:id="rId3"/>
    <sheet name="Conference_Offensive_ratings" sheetId="11" r:id="rId4"/>
    <sheet name="Total Yards _conference" sheetId="15" r:id="rId5"/>
    <sheet name="Sheet1" sheetId="16" r:id="rId6"/>
    <sheet name="Sheet4" sheetId="19" r:id="rId7"/>
    <sheet name="Sheet6" sheetId="21" r:id="rId8"/>
    <sheet name="Tables" sheetId="18" r:id="rId9"/>
    <sheet name="Conference Championship" sheetId="1" r:id="rId10"/>
    <sheet name="SuperBowl" sheetId="4" r:id="rId11"/>
  </sheets>
  <definedNames>
    <definedName name="_xlcn.WorksheetConnection_ConferenceChampionshipA1R291" hidden="1">'Conference Championship'!$A$1:$R$29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nference Championship!$A$1:$R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8" l="1"/>
  <c r="P4" i="18"/>
  <c r="P2" i="18"/>
  <c r="E28" i="7"/>
  <c r="C28" i="7"/>
  <c r="D19" i="21"/>
  <c r="D18" i="21"/>
  <c r="D16" i="21"/>
  <c r="E32" i="7"/>
  <c r="C32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G17" i="19"/>
  <c r="F17" i="19"/>
  <c r="E17" i="19"/>
  <c r="D17" i="19"/>
  <c r="C17" i="19"/>
  <c r="B17" i="19"/>
  <c r="G16" i="19"/>
  <c r="F16" i="19"/>
  <c r="E16" i="19"/>
  <c r="D16" i="19"/>
  <c r="C16" i="19"/>
  <c r="B16" i="19"/>
  <c r="G20" i="16"/>
  <c r="B20" i="16"/>
  <c r="D20" i="16"/>
  <c r="I21" i="16"/>
  <c r="H21" i="16"/>
  <c r="G21" i="16"/>
  <c r="F21" i="16"/>
  <c r="E21" i="16"/>
  <c r="D21" i="16"/>
  <c r="C21" i="16"/>
  <c r="B21" i="16"/>
  <c r="I20" i="16"/>
  <c r="H20" i="16"/>
  <c r="F20" i="16"/>
  <c r="E20" i="16"/>
  <c r="C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7B82D-FE0E-49D7-8755-C8C05FE6126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8B7AF0-CE7B-45A8-8B26-E643E9E5922D}" name="WorksheetConnection_Conference Championship!$A$1:$R$2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ferenceChampionshipA1R291"/>
        </x15:connection>
      </ext>
    </extLst>
  </connection>
</connections>
</file>

<file path=xl/sharedStrings.xml><?xml version="1.0" encoding="utf-8"?>
<sst xmlns="http://schemas.openxmlformats.org/spreadsheetml/2006/main" count="416" uniqueCount="125">
  <si>
    <t>Year</t>
  </si>
  <si>
    <t>@</t>
  </si>
  <si>
    <t>Opponent</t>
  </si>
  <si>
    <t>Result</t>
  </si>
  <si>
    <t>Rushing yards</t>
  </si>
  <si>
    <t>Rusing TDs</t>
  </si>
  <si>
    <t>Pass completions</t>
  </si>
  <si>
    <t>Pass completetions</t>
  </si>
  <si>
    <t>Pass completion percent</t>
  </si>
  <si>
    <t>Passing yards</t>
  </si>
  <si>
    <t>Passing TDs</t>
  </si>
  <si>
    <t>Intercetions</t>
  </si>
  <si>
    <t>Passer rating</t>
  </si>
  <si>
    <t>Offensive Rating</t>
  </si>
  <si>
    <t>Defensive Rating</t>
  </si>
  <si>
    <t>GNB</t>
  </si>
  <si>
    <t>TAM</t>
  </si>
  <si>
    <t>L 26-31</t>
  </si>
  <si>
    <t>W 31-26</t>
  </si>
  <si>
    <t>KAN</t>
  </si>
  <si>
    <t>NWE</t>
  </si>
  <si>
    <t>L 31-37</t>
  </si>
  <si>
    <t>W 37-31</t>
  </si>
  <si>
    <t>JAX</t>
  </si>
  <si>
    <t>L 20-24</t>
  </si>
  <si>
    <t>W 24-20</t>
  </si>
  <si>
    <t>PIT</t>
  </si>
  <si>
    <t>W 36-17</t>
  </si>
  <si>
    <t>L 17-36</t>
  </si>
  <si>
    <t>DEN</t>
  </si>
  <si>
    <t>W 20-18</t>
  </si>
  <si>
    <t>L 18-20</t>
  </si>
  <si>
    <t>IND</t>
  </si>
  <si>
    <t>L 7-45</t>
  </si>
  <si>
    <t>W 45-7</t>
  </si>
  <si>
    <t>W 26-16</t>
  </si>
  <si>
    <t>L 16-26</t>
  </si>
  <si>
    <t>BAL</t>
  </si>
  <si>
    <t>L 13-28</t>
  </si>
  <si>
    <t>W 28-13</t>
  </si>
  <si>
    <t>W 23-20</t>
  </si>
  <si>
    <t>L 20-23</t>
  </si>
  <si>
    <t>SDG</t>
  </si>
  <si>
    <t>W 21-12</t>
  </si>
  <si>
    <t>L 12-21</t>
  </si>
  <si>
    <t>W 38-34</t>
  </si>
  <si>
    <t>L 34-38</t>
  </si>
  <si>
    <t>W 41-27</t>
  </si>
  <si>
    <t>L 27-41</t>
  </si>
  <si>
    <t>L 14-24</t>
  </si>
  <si>
    <t>W 24-14</t>
  </si>
  <si>
    <t>W 24-17</t>
  </si>
  <si>
    <t>L 17-24</t>
  </si>
  <si>
    <t>Team</t>
  </si>
  <si>
    <t>Row Labels</t>
  </si>
  <si>
    <t>Grand Total</t>
  </si>
  <si>
    <t>Sum of Offensive Rating</t>
  </si>
  <si>
    <t>Sum of Defensive Rating</t>
  </si>
  <si>
    <t># Pro Bowlers</t>
  </si>
  <si>
    <t>Opp</t>
  </si>
  <si>
    <t>Passing Yards</t>
  </si>
  <si>
    <t>Interceptions</t>
  </si>
  <si>
    <t>Passer Rating</t>
  </si>
  <si>
    <t>Rushing TDs</t>
  </si>
  <si>
    <t># of Pro Bowlers</t>
  </si>
  <si>
    <t>LAR</t>
  </si>
  <si>
    <t>W 13-3</t>
  </si>
  <si>
    <t>L 3-13</t>
  </si>
  <si>
    <t>PHI</t>
  </si>
  <si>
    <t>L 33-41</t>
  </si>
  <si>
    <t>W 41-33</t>
  </si>
  <si>
    <t>ATL</t>
  </si>
  <si>
    <t>L 28-34</t>
  </si>
  <si>
    <t>W 34-28</t>
  </si>
  <si>
    <t>SEA</t>
  </si>
  <si>
    <t>W 28-24</t>
  </si>
  <si>
    <t>L 24-28</t>
  </si>
  <si>
    <t>NYG</t>
  </si>
  <si>
    <t>L 17-21</t>
  </si>
  <si>
    <t>W 21-17</t>
  </si>
  <si>
    <t>L 14-17</t>
  </si>
  <si>
    <t>W 17-14</t>
  </si>
  <si>
    <t>W 24-21</t>
  </si>
  <si>
    <t>L 21-24</t>
  </si>
  <si>
    <t>CAR</t>
  </si>
  <si>
    <t>L 29-32</t>
  </si>
  <si>
    <t>W 32-29</t>
  </si>
  <si>
    <t>STL</t>
  </si>
  <si>
    <t>W 20-17</t>
  </si>
  <si>
    <t>L 17-20</t>
  </si>
  <si>
    <t>Sum of # Pro Bowlers</t>
  </si>
  <si>
    <t>Sum of Passer rating</t>
  </si>
  <si>
    <t>Rushing Yards</t>
  </si>
  <si>
    <t>Sum of Passing yards</t>
  </si>
  <si>
    <t>Total yards</t>
  </si>
  <si>
    <t>Sum of Rushing yards</t>
  </si>
  <si>
    <t>Sum of Rusing TDs</t>
  </si>
  <si>
    <t>Sum of Intercetions</t>
  </si>
  <si>
    <t>(Multiple Items)</t>
  </si>
  <si>
    <t>Win average</t>
  </si>
  <si>
    <t>Loss average</t>
  </si>
  <si>
    <t>Pro Bowlers</t>
  </si>
  <si>
    <t>Opponent average</t>
  </si>
  <si>
    <t>Opponent Wins</t>
  </si>
  <si>
    <t>Opponent Losses</t>
  </si>
  <si>
    <t>Tom Brady Wins</t>
  </si>
  <si>
    <t>Tom Brady Losses</t>
  </si>
  <si>
    <t>Sum of Rushing Yards</t>
  </si>
  <si>
    <t>Sum of Interceptions</t>
  </si>
  <si>
    <t>Sum of Passer Rating</t>
  </si>
  <si>
    <t>Sum of Rushing TDs</t>
  </si>
  <si>
    <t>Sum of # of Pro Bowlers</t>
  </si>
  <si>
    <t>Sum of Passing Yards</t>
  </si>
  <si>
    <t>Tom Brady win average</t>
  </si>
  <si>
    <t>Tom Brady loss average</t>
  </si>
  <si>
    <t>Opponent loss average</t>
  </si>
  <si>
    <t>Opponent win average</t>
  </si>
  <si>
    <t>Kansas City 2020 average</t>
  </si>
  <si>
    <t>Turnovers</t>
  </si>
  <si>
    <t>Sum of Turnovers</t>
  </si>
  <si>
    <t>TB wins</t>
  </si>
  <si>
    <t>TB Loses</t>
  </si>
  <si>
    <t>Other team wins</t>
  </si>
  <si>
    <t>Other Team loses</t>
  </si>
  <si>
    <t>Rushing Touchdowns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</si>
</sst>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3F75F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DDCD7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34" borderId="0" xfId="0" applyFill="1"/>
    <xf numFmtId="16" fontId="0" fillId="0" borderId="0" xfId="0" applyNumberFormat="1"/>
    <xf numFmtId="0" fontId="0" fillId="0" borderId="10" xfId="0" applyFont="1" applyBorder="1"/>
    <xf numFmtId="2" fontId="0" fillId="0" borderId="10" xfId="0" applyNumberFormat="1" applyFont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ill="1" applyBorder="1"/>
    <xf numFmtId="0" fontId="16" fillId="35" borderId="10" xfId="0" applyFont="1" applyFill="1" applyBorder="1"/>
    <xf numFmtId="2" fontId="16" fillId="35" borderId="10" xfId="0" applyNumberFormat="1" applyFont="1" applyFill="1" applyBorder="1"/>
    <xf numFmtId="0" fontId="0" fillId="36" borderId="11" xfId="0" applyFont="1" applyFill="1" applyBorder="1"/>
    <xf numFmtId="2" fontId="0" fillId="36" borderId="11" xfId="0" applyNumberFormat="1" applyFont="1" applyFill="1" applyBorder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3F75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</dxfs>
  <tableStyles count="0" defaultTableStyle="TableStyleMedium2" defaultPivotStyle="PivotStyleLight16"/>
  <colors>
    <mruColors>
      <color rgb="FFFDDCD7"/>
      <color rgb="FFF3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[championship_and_SB_data_complete.xlsx]Pro Bowlers - Conference!PivotTable3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 Bowlers per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 Bowlers - Conference'!$B$3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2E-46C6-AF21-B8753D75DD0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22E-46C6-AF21-B8753D75DD0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8C-48A8-A0E5-67CD4338D61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BEA-4E96-9EFF-CB645996A82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2E-46C6-AF21-B8753D75DD0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22E-46C6-AF21-B8753D75DD0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8C-48A8-A0E5-67CD4338D61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2E-46C6-AF21-B8753D75DD0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22E-46C6-AF21-B8753D75DD04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98C-48A8-A0E5-67CD4338D613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22E-46C6-AF21-B8753D75DD04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8C-48A8-A0E5-67CD4338D613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22E-46C6-AF21-B8753D75DD04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98C-48A8-A0E5-67CD4338D613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22E-46C6-AF21-B8753D75DD04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8C-48A8-A0E5-67CD4338D613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22E-46C6-AF21-B8753D75DD04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98C-48A8-A0E5-67CD4338D613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22E-46C6-AF21-B8753D75DD0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2E-46C6-AF21-B8753D75DD04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2E-46C6-AF21-B8753D75DD0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22E-46C6-AF21-B8753D75DD04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2E-46C6-AF21-B8753D75DD0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2E-46C6-AF21-B8753D75DD04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2E-46C6-AF21-B8753D75DD04}"/>
              </c:ext>
            </c:extLst>
          </c:dPt>
          <c:cat>
            <c:multiLvlStrRef>
              <c:f>'Pro Bowlers - Conference'!$A$4:$A$46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'Pro Bowlers - Conference'!$B$4:$B$46</c:f>
              <c:numCache>
                <c:formatCode>General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6C6-AF21-B8753D75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1551"/>
        <c:axId val="602582383"/>
      </c:barChart>
      <c:catAx>
        <c:axId val="60258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 and Years</a:t>
                </a:r>
              </a:p>
            </c:rich>
          </c:tx>
          <c:layout>
            <c:manualLayout>
              <c:xMode val="edge"/>
              <c:yMode val="edge"/>
              <c:x val="0.45550596098630286"/>
              <c:y val="0.8488884370558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82383"/>
        <c:crosses val="autoZero"/>
        <c:auto val="1"/>
        <c:lblAlgn val="ctr"/>
        <c:lblOffset val="100"/>
        <c:noMultiLvlLbl val="0"/>
      </c:catAx>
      <c:valAx>
        <c:axId val="6025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Pro Bowlers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8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[championship_and_SB_data_complete.xlsx]Passer Rating Chart - Conferenc!PivotTable4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Conference</a:t>
            </a:r>
            <a:r>
              <a:rPr lang="en-US" baseline="0"/>
              <a:t> Championship Passer Ratings ( out of 158.3)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'Passer Rating Chart - Conferenc'!$B$3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98-44FB-8AEF-17ABE3724379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8-44FB-8AEF-17ABE372437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98-44FB-8AEF-17ABE3724379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8-44FB-8AEF-17ABE372437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798-44FB-8AEF-17ABE3724379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8-44FB-8AEF-17ABE3724379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98-44FB-8AEF-17ABE3724379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98-44FB-8AEF-17ABE3724379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798-44FB-8AEF-17ABE3724379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98-44FB-8AEF-17ABE3724379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798-44FB-8AEF-17ABE3724379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98-44FB-8AEF-17ABE3724379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B1F-4D18-A5BA-22684F06B21F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06B-4A03-9EF5-B73830B0FD7F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798-44FB-8AEF-17ABE3724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'Passer Rating Chart - Conferenc'!$A$4:$A$46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'Passer Rating Chart - Conferenc'!$B$4:$B$46</c:f>
              <c:numCache>
                <c:formatCode>General</c:formatCode>
                <c:ptCount val="28"/>
                <c:pt idx="0">
                  <c:v>80.8</c:v>
                </c:pt>
                <c:pt idx="1">
                  <c:v>45.2</c:v>
                </c:pt>
                <c:pt idx="2">
                  <c:v>76.099999999999994</c:v>
                </c:pt>
                <c:pt idx="3">
                  <c:v>35.5</c:v>
                </c:pt>
                <c:pt idx="4">
                  <c:v>130.5</c:v>
                </c:pt>
                <c:pt idx="5">
                  <c:v>78.099999999999994</c:v>
                </c:pt>
                <c:pt idx="6">
                  <c:v>79.5</c:v>
                </c:pt>
                <c:pt idx="7">
                  <c:v>79.099999999999994</c:v>
                </c:pt>
                <c:pt idx="8">
                  <c:v>66.400000000000006</c:v>
                </c:pt>
                <c:pt idx="9">
                  <c:v>46.1</c:v>
                </c:pt>
                <c:pt idx="10">
                  <c:v>57.5</c:v>
                </c:pt>
                <c:pt idx="11">
                  <c:v>95.4</c:v>
                </c:pt>
                <c:pt idx="12">
                  <c:v>62.3</c:v>
                </c:pt>
                <c:pt idx="13">
                  <c:v>106.2</c:v>
                </c:pt>
                <c:pt idx="14">
                  <c:v>93.9</c:v>
                </c:pt>
                <c:pt idx="15">
                  <c:v>118.4</c:v>
                </c:pt>
                <c:pt idx="16">
                  <c:v>100.4</c:v>
                </c:pt>
                <c:pt idx="17">
                  <c:v>23</c:v>
                </c:pt>
                <c:pt idx="18">
                  <c:v>56.4</c:v>
                </c:pt>
                <c:pt idx="19">
                  <c:v>90.1</c:v>
                </c:pt>
                <c:pt idx="20">
                  <c:v>127.5</c:v>
                </c:pt>
                <c:pt idx="21">
                  <c:v>83.1</c:v>
                </c:pt>
                <c:pt idx="22">
                  <c:v>110</c:v>
                </c:pt>
                <c:pt idx="23">
                  <c:v>98.5</c:v>
                </c:pt>
                <c:pt idx="24">
                  <c:v>77.099999999999994</c:v>
                </c:pt>
                <c:pt idx="25">
                  <c:v>117</c:v>
                </c:pt>
                <c:pt idx="26">
                  <c:v>73.8</c:v>
                </c:pt>
                <c:pt idx="27">
                  <c:v>101.6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F-4D18-A5BA-22684F06B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099167"/>
        <c:axId val="639105407"/>
      </c:barChart>
      <c:catAx>
        <c:axId val="63909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5407"/>
        <c:crosses val="autoZero"/>
        <c:auto val="1"/>
        <c:lblAlgn val="ctr"/>
        <c:lblOffset val="100"/>
        <c:noMultiLvlLbl val="0"/>
      </c:catAx>
      <c:valAx>
        <c:axId val="6391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QB Passer</a:t>
                </a:r>
                <a:r>
                  <a:rPr lang="en-US" baseline="0"/>
                  <a:t>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[championship_and_SB_data_complete.xlsx]Conference_Defensive_ratings!PivotTable6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Defensive Ratings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2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2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3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3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5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6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8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49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  <c:pivotFmt>
        <c:idx val="5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3608956940835795E-2"/>
          <c:y val="0.20148631246763912"/>
          <c:w val="0.8373790303919818"/>
          <c:h val="0.56148593306432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Conference_Defensive_ratings!$B$3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9A-4A15-B15A-F4B7748D625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9A-4A15-B15A-F4B7748D6254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9A-4A15-B15A-F4B7748D625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9A-4A15-B15A-F4B7748D6254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9A-4A15-B15A-F4B7748D6254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E9A-4A15-B15A-F4B7748D6254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E9A-4A15-B15A-F4B7748D6254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E9A-4A15-B15A-F4B7748D6254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E9A-4A15-B15A-F4B7748D6254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E9A-4A15-B15A-F4B7748D6254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E9A-4A15-B15A-F4B7748D6254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E9A-4A15-B15A-F4B7748D6254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E9A-4A15-B15A-F4B7748D6254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E9A-4A15-B15A-F4B7748D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Conference_Defensive_ratings!$A$4:$A$46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Conference_Defensive_ratings!$B$4:$B$46</c:f>
              <c:numCache>
                <c:formatCode>General</c:formatCode>
                <c:ptCount val="28"/>
                <c:pt idx="0">
                  <c:v>22</c:v>
                </c:pt>
                <c:pt idx="1">
                  <c:v>21</c:v>
                </c:pt>
                <c:pt idx="2">
                  <c:v>1</c:v>
                </c:pt>
                <c:pt idx="3">
                  <c:v>20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23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10</c:v>
                </c:pt>
                <c:pt idx="15">
                  <c:v>22</c:v>
                </c:pt>
                <c:pt idx="16">
                  <c:v>8</c:v>
                </c:pt>
                <c:pt idx="17">
                  <c:v>19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24</c:v>
                </c:pt>
                <c:pt idx="26">
                  <c:v>8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E9A-4A15-B15A-F4B7748D6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749567"/>
        <c:axId val="639757471"/>
      </c:barChart>
      <c:catAx>
        <c:axId val="63974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7471"/>
        <c:crosses val="autoZero"/>
        <c:auto val="1"/>
        <c:lblAlgn val="ctr"/>
        <c:lblOffset val="100"/>
        <c:noMultiLvlLbl val="0"/>
      </c:catAx>
      <c:valAx>
        <c:axId val="6397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956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[championship_and_SB_data_complete.xlsx]Conference_Offensive_ratings!PivotTable7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Offensive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Conference_Offensive_ratings!$B$3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3-461D-8C89-4E1FF275BD4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F3-461D-8C89-4E1FF275BD4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3-461D-8C89-4E1FF275BD4C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F3-461D-8C89-4E1FF275BD4C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F3-461D-8C89-4E1FF275BD4C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F3-461D-8C89-4E1FF275BD4C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F3-461D-8C89-4E1FF275BD4C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F3-461D-8C89-4E1FF275BD4C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F3-461D-8C89-4E1FF275BD4C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F3-461D-8C89-4E1FF275BD4C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F3-461D-8C89-4E1FF275BD4C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F3-461D-8C89-4E1FF275BD4C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F3-461D-8C89-4E1FF275BD4C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FF3-461D-8C89-4E1FF275BD4C}"/>
              </c:ext>
            </c:extLst>
          </c:dPt>
          <c:cat>
            <c:multiLvlStrRef>
              <c:f>Conference_Offensive_ratings!$A$4:$A$46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Conference_Offensive_ratings!$B$4:$B$46</c:f>
              <c:numCache>
                <c:formatCode>General</c:formatCode>
                <c:ptCount val="28"/>
                <c:pt idx="0">
                  <c:v>6</c:v>
                </c:pt>
                <c:pt idx="1">
                  <c:v>7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12</c:v>
                </c:pt>
                <c:pt idx="12">
                  <c:v>1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19</c:v>
                </c:pt>
                <c:pt idx="20">
                  <c:v>3</c:v>
                </c:pt>
                <c:pt idx="21">
                  <c:v>11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4FFF-949B-D3313A24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14255"/>
        <c:axId val="549615087"/>
      </c:barChart>
      <c:catAx>
        <c:axId val="5496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15087"/>
        <c:crosses val="autoZero"/>
        <c:auto val="1"/>
        <c:lblAlgn val="ctr"/>
        <c:lblOffset val="100"/>
        <c:noMultiLvlLbl val="0"/>
      </c:catAx>
      <c:valAx>
        <c:axId val="549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1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[championship_and_SB_data_complete.xlsx]Total Yards _conference!PivotTable11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Passing Yards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1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2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3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2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3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4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5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7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8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49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0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  <c:pivotFmt>
        <c:idx val="51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Yards _conference'!$B$3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156-4FC3-B828-DB706BE6D247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56-4FC3-B828-DB706BE6D247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156-4FC3-B828-DB706BE6D247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56-4FC3-B828-DB706BE6D247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56-4FC3-B828-DB706BE6D247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156-4FC3-B828-DB706BE6D247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56-4FC3-B828-DB706BE6D247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156-4FC3-B828-DB706BE6D247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56-4FC3-B828-DB706BE6D247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156-4FC3-B828-DB706BE6D247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56-4FC3-B828-DB706BE6D247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156-4FC3-B828-DB706BE6D247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56-4FC3-B828-DB706BE6D247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156-4FC3-B828-DB706BE6D247}"/>
              </c:ext>
            </c:extLst>
          </c:dPt>
          <c:cat>
            <c:multiLvlStrRef>
              <c:f>'Total Yards _conference'!$A$4:$A$46</c:f>
              <c:multiLvlStrCache>
                <c:ptCount val="28"/>
                <c:lvl>
                  <c:pt idx="0">
                    <c:v>NWE</c:v>
                  </c:pt>
                  <c:pt idx="1">
                    <c:v>PIT</c:v>
                  </c:pt>
                  <c:pt idx="2">
                    <c:v>NWE</c:v>
                  </c:pt>
                  <c:pt idx="3">
                    <c:v>IND</c:v>
                  </c:pt>
                  <c:pt idx="4">
                    <c:v>NWE</c:v>
                  </c:pt>
                  <c:pt idx="5">
                    <c:v>PIT</c:v>
                  </c:pt>
                  <c:pt idx="6">
                    <c:v>NWE</c:v>
                  </c:pt>
                  <c:pt idx="7">
                    <c:v>IND</c:v>
                  </c:pt>
                  <c:pt idx="8">
                    <c:v>NWE</c:v>
                  </c:pt>
                  <c:pt idx="9">
                    <c:v>SDG</c:v>
                  </c:pt>
                  <c:pt idx="10">
                    <c:v>NWE</c:v>
                  </c:pt>
                  <c:pt idx="11">
                    <c:v>BAL</c:v>
                  </c:pt>
                  <c:pt idx="12">
                    <c:v>NWE</c:v>
                  </c:pt>
                  <c:pt idx="13">
                    <c:v>BAL</c:v>
                  </c:pt>
                  <c:pt idx="14">
                    <c:v>NWE</c:v>
                  </c:pt>
                  <c:pt idx="15">
                    <c:v>DEN</c:v>
                  </c:pt>
                  <c:pt idx="16">
                    <c:v>NWE</c:v>
                  </c:pt>
                  <c:pt idx="17">
                    <c:v>IND</c:v>
                  </c:pt>
                  <c:pt idx="18">
                    <c:v>NWE</c:v>
                  </c:pt>
                  <c:pt idx="19">
                    <c:v>DEN</c:v>
                  </c:pt>
                  <c:pt idx="20">
                    <c:v>NWE</c:v>
                  </c:pt>
                  <c:pt idx="21">
                    <c:v>PIT</c:v>
                  </c:pt>
                  <c:pt idx="22">
                    <c:v>NWE</c:v>
                  </c:pt>
                  <c:pt idx="23">
                    <c:v>JAX</c:v>
                  </c:pt>
                  <c:pt idx="24">
                    <c:v>NWE</c:v>
                  </c:pt>
                  <c:pt idx="25">
                    <c:v>KAN</c:v>
                  </c:pt>
                  <c:pt idx="26">
                    <c:v>TAM</c:v>
                  </c:pt>
                  <c:pt idx="27">
                    <c:v>GNB</c:v>
                  </c:pt>
                </c:lvl>
                <c:lvl>
                  <c:pt idx="0">
                    <c:v>2001</c:v>
                  </c:pt>
                  <c:pt idx="2">
                    <c:v>2003</c:v>
                  </c:pt>
                  <c:pt idx="4">
                    <c:v>2004</c:v>
                  </c:pt>
                  <c:pt idx="6">
                    <c:v>2006</c:v>
                  </c:pt>
                  <c:pt idx="8">
                    <c:v>2007</c:v>
                  </c:pt>
                  <c:pt idx="10">
                    <c:v>2011</c:v>
                  </c:pt>
                  <c:pt idx="12">
                    <c:v>2012</c:v>
                  </c:pt>
                  <c:pt idx="14">
                    <c:v>2013</c:v>
                  </c:pt>
                  <c:pt idx="16">
                    <c:v>2014</c:v>
                  </c:pt>
                  <c:pt idx="18">
                    <c:v>2015</c:v>
                  </c:pt>
                  <c:pt idx="20">
                    <c:v>2016</c:v>
                  </c:pt>
                  <c:pt idx="22">
                    <c:v>2017</c:v>
                  </c:pt>
                  <c:pt idx="24">
                    <c:v>2018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'Total Yards _conference'!$B$4:$B$46</c:f>
              <c:numCache>
                <c:formatCode>General</c:formatCode>
                <c:ptCount val="28"/>
                <c:pt idx="0">
                  <c:v>192</c:v>
                </c:pt>
                <c:pt idx="1">
                  <c:v>248</c:v>
                </c:pt>
                <c:pt idx="2">
                  <c:v>237</c:v>
                </c:pt>
                <c:pt idx="3">
                  <c:v>208</c:v>
                </c:pt>
                <c:pt idx="4">
                  <c:v>196</c:v>
                </c:pt>
                <c:pt idx="5">
                  <c:v>225</c:v>
                </c:pt>
                <c:pt idx="6">
                  <c:v>226</c:v>
                </c:pt>
                <c:pt idx="7">
                  <c:v>330</c:v>
                </c:pt>
                <c:pt idx="8">
                  <c:v>198</c:v>
                </c:pt>
                <c:pt idx="9">
                  <c:v>207</c:v>
                </c:pt>
                <c:pt idx="10">
                  <c:v>234</c:v>
                </c:pt>
                <c:pt idx="11">
                  <c:v>282</c:v>
                </c:pt>
                <c:pt idx="12">
                  <c:v>320</c:v>
                </c:pt>
                <c:pt idx="13">
                  <c:v>235</c:v>
                </c:pt>
                <c:pt idx="14">
                  <c:v>256</c:v>
                </c:pt>
                <c:pt idx="15">
                  <c:v>400</c:v>
                </c:pt>
                <c:pt idx="16">
                  <c:v>220</c:v>
                </c:pt>
                <c:pt idx="17">
                  <c:v>126</c:v>
                </c:pt>
                <c:pt idx="18">
                  <c:v>292</c:v>
                </c:pt>
                <c:pt idx="19">
                  <c:v>145</c:v>
                </c:pt>
                <c:pt idx="20">
                  <c:v>374</c:v>
                </c:pt>
                <c:pt idx="21">
                  <c:v>314</c:v>
                </c:pt>
                <c:pt idx="22">
                  <c:v>298</c:v>
                </c:pt>
                <c:pt idx="23">
                  <c:v>273</c:v>
                </c:pt>
                <c:pt idx="24">
                  <c:v>348</c:v>
                </c:pt>
                <c:pt idx="25">
                  <c:v>249</c:v>
                </c:pt>
                <c:pt idx="26">
                  <c:v>275</c:v>
                </c:pt>
                <c:pt idx="27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56-4FC3-B828-DB706BE6D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879263"/>
        <c:axId val="775883007"/>
      </c:barChart>
      <c:catAx>
        <c:axId val="77587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83007"/>
        <c:crosses val="autoZero"/>
        <c:auto val="1"/>
        <c:lblAlgn val="ctr"/>
        <c:lblOffset val="100"/>
        <c:noMultiLvlLbl val="0"/>
      </c:catAx>
      <c:valAx>
        <c:axId val="7758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7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0</xdr:row>
      <xdr:rowOff>158750</xdr:rowOff>
    </xdr:from>
    <xdr:to>
      <xdr:col>15</xdr:col>
      <xdr:colOff>501650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B9162-DA32-4B39-BA22-C0957B37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539748</xdr:colOff>
      <xdr:row>1</xdr:row>
      <xdr:rowOff>95248</xdr:rowOff>
    </xdr:from>
    <xdr:to>
      <xdr:col>16</xdr:col>
      <xdr:colOff>79376</xdr:colOff>
      <xdr:row>23</xdr:row>
      <xdr:rowOff>15872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1CB86-E2A5-4C4A-B556-8E46D41E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793751</xdr:colOff>
      <xdr:row>2</xdr:row>
      <xdr:rowOff>55563</xdr:rowOff>
    </xdr:from>
    <xdr:to>
      <xdr:col>18</xdr:col>
      <xdr:colOff>341313</xdr:colOff>
      <xdr:row>24</xdr:row>
      <xdr:rowOff>112713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5058A-9119-4F0B-92C5-2C623C1E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38100</xdr:rowOff>
    </xdr:from>
    <xdr:to>
      <xdr:col>10</xdr:col>
      <xdr:colOff>527050</xdr:colOff>
      <xdr:row>20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4007-BD80-4AC8-B1FC-E528F1586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531811</xdr:colOff>
      <xdr:row>9</xdr:row>
      <xdr:rowOff>71437</xdr:rowOff>
    </xdr:from>
    <xdr:to>
      <xdr:col>14</xdr:col>
      <xdr:colOff>373063</xdr:colOff>
      <xdr:row>33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53855-8DD4-487B-AEC0-2885F2C5F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26.511096643517" createdVersion="6" refreshedVersion="6" minRefreshableVersion="3" recordCount="28" xr:uid="{C83BFD71-BFCC-438F-9128-5D581440569D}">
  <cacheSource type="worksheet">
    <worksheetSource ref="A1:R29" sheet="Conference Championship"/>
  </cacheSource>
  <cacheFields count="17">
    <cacheField name="Year" numFmtId="0">
      <sharedItems containsSemiMixedTypes="0" containsString="0" containsNumber="1" containsInteger="1" minValue="2001" maxValue="2020" count="14">
        <n v="2020"/>
        <n v="2018"/>
        <n v="2017"/>
        <n v="2016"/>
        <n v="2015"/>
        <n v="2014"/>
        <n v="2013"/>
        <n v="2012"/>
        <n v="2011"/>
        <n v="2007"/>
        <n v="2006"/>
        <n v="2004"/>
        <n v="2003"/>
        <n v="2001"/>
      </sharedItems>
    </cacheField>
    <cacheField name="Team" numFmtId="0">
      <sharedItems count="10">
        <s v="GNB"/>
        <s v="TAM"/>
        <s v="KAN"/>
        <s v="NWE"/>
        <s v="JAX"/>
        <s v="PIT"/>
        <s v="DEN"/>
        <s v="IND"/>
        <s v="BAL"/>
        <s v="SDG"/>
      </sharedItems>
    </cacheField>
    <cacheField name="@" numFmtId="0">
      <sharedItems containsBlank="1"/>
    </cacheField>
    <cacheField name="Opponent" numFmtId="0">
      <sharedItems count="10">
        <s v="TAM"/>
        <s v="GNB"/>
        <s v="NWE"/>
        <s v="KAN"/>
        <s v="JAX"/>
        <s v="PIT"/>
        <s v="DEN"/>
        <s v="IND"/>
        <s v="BAL"/>
        <s v="SDG"/>
      </sharedItems>
    </cacheField>
    <cacheField name="Result" numFmtId="0">
      <sharedItems/>
    </cacheField>
    <cacheField name="Rushing yards" numFmtId="0">
      <sharedItems containsSemiMixedTypes="0" containsString="0" containsNumber="1" containsInteger="1" minValue="41" maxValue="177"/>
    </cacheField>
    <cacheField name="Rusing TDs" numFmtId="0">
      <sharedItems containsSemiMixedTypes="0" containsString="0" containsNumber="1" containsInteger="1" minValue="0" maxValue="4"/>
    </cacheField>
    <cacheField name="Pass completions" numFmtId="0">
      <sharedItems containsSemiMixedTypes="0" containsString="0" containsNumber="1" containsInteger="1" minValue="12" maxValue="33"/>
    </cacheField>
    <cacheField name="Pass completetions" numFmtId="0">
      <sharedItems containsSemiMixedTypes="0" containsString="0" containsNumber="1" containsInteger="1" minValue="21" maxValue="56"/>
    </cacheField>
    <cacheField name="Pass completion percent" numFmtId="0">
      <sharedItems containsSemiMixedTypes="0" containsString="0" containsNumber="1" minValue="36.4" maxValue="76.2"/>
    </cacheField>
    <cacheField name="Passing yards" numFmtId="0">
      <sharedItems containsSemiMixedTypes="0" containsString="0" containsNumber="1" containsInteger="1" minValue="126" maxValue="400"/>
    </cacheField>
    <cacheField name="Passing TDs" numFmtId="0">
      <sharedItems containsSemiMixedTypes="0" containsString="0" containsNumber="1" containsInteger="1" minValue="0" maxValue="3"/>
    </cacheField>
    <cacheField name="Intercetions" numFmtId="0">
      <sharedItems containsSemiMixedTypes="0" containsString="0" containsNumber="1" containsInteger="1" minValue="0" maxValue="4"/>
    </cacheField>
    <cacheField name="Passer rating" numFmtId="0">
      <sharedItems containsSemiMixedTypes="0" containsString="0" containsNumber="1" minValue="23" maxValue="130.5"/>
    </cacheField>
    <cacheField name="Offensive Rating" numFmtId="0">
      <sharedItems containsSemiMixedTypes="0" containsString="0" containsNumber="1" containsInteger="1" minValue="1" maxValue="19"/>
    </cacheField>
    <cacheField name="Defensive Rating" numFmtId="0">
      <sharedItems containsSemiMixedTypes="0" containsString="0" containsNumber="1" containsInteger="1" minValue="1" maxValue="24"/>
    </cacheField>
    <cacheField name="# Pro Bowler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Young" refreshedDate="44229.849537037036" backgroundQuery="1" createdVersion="6" refreshedVersion="6" minRefreshableVersion="3" recordCount="0" supportSubquery="1" supportAdvancedDrill="1" xr:uid="{D61CC0BA-481B-4449-AC1F-01C4461FCC37}">
  <cacheSource type="external" connectionId="1"/>
  <cacheFields count="3">
    <cacheField name="[Range].[Year].[Year]" caption="Year" numFmtId="0" level="1">
      <sharedItems containsSemiMixedTypes="0" containsString="0" containsNumber="1" containsInteger="1" minValue="2001" maxValue="2020" count="14">
        <n v="2001"/>
        <n v="2003"/>
        <n v="2004"/>
        <n v="2006"/>
        <n v="2007"/>
        <n v="2011"/>
        <n v="2012"/>
        <n v="2013"/>
        <n v="2014"/>
        <n v="2015"/>
        <n v="2016"/>
        <n v="2017"/>
        <n v="2018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01]"/>
            <x15:cachedUniqueName index="1" name="[Range].[Year].&amp;[2003]"/>
            <x15:cachedUniqueName index="2" name="[Range].[Year].&amp;[2004]"/>
            <x15:cachedUniqueName index="3" name="[Range].[Year].&amp;[2006]"/>
            <x15:cachedUniqueName index="4" name="[Range].[Year].&amp;[2007]"/>
            <x15:cachedUniqueName index="5" name="[Range].[Year].&amp;[2011]"/>
            <x15:cachedUniqueName index="6" name="[Range].[Year].&amp;[2012]"/>
            <x15:cachedUniqueName index="7" name="[Range].[Year].&amp;[2013]"/>
            <x15:cachedUniqueName index="8" name="[Range].[Year].&amp;[2014]"/>
            <x15:cachedUniqueName index="9" name="[Range].[Year].&amp;[2015]"/>
            <x15:cachedUniqueName index="10" name="[Range].[Year].&amp;[2016]"/>
            <x15:cachedUniqueName index="11" name="[Range].[Year].&amp;[2017]"/>
            <x15:cachedUniqueName index="12" name="[Range].[Year].&amp;[2018]"/>
            <x15:cachedUniqueName index="13" name="[Range].[Year].&amp;[2020]"/>
          </x15:cachedUniqueNames>
        </ext>
      </extLst>
    </cacheField>
    <cacheField name="[Range].[Team].[Team]" caption="Team" numFmtId="0" hierarchy="1" level="1">
      <sharedItems count="10">
        <s v="NWE"/>
        <s v="PIT"/>
        <s v="IND"/>
        <s v="SDG"/>
        <s v="BAL"/>
        <s v="DEN"/>
        <s v="JAX"/>
        <s v="KAN"/>
        <s v="GNB"/>
        <s v="TAM"/>
      </sharedItems>
    </cacheField>
    <cacheField name="[Measures].[Sum of Passing yards]" caption="Sum of Passing yards" numFmtId="0" hierarchy="21" level="32767"/>
  </cacheFields>
  <cacheHierarchies count="23"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Team]" caption="Team" attribute="1" defaultMemberUniqueName="[Range].[Team].[All]" allUniqueName="[Range].[Team].[All]" dimensionUniqueName="[Range]" displayFolder="" count="2" memberValueDatatype="130" unbalanced="0">
      <fieldsUsage count="2">
        <fieldUsage x="-1"/>
        <fieldUsage x="1"/>
      </fieldsUsage>
    </cacheHierarchy>
    <cacheHierarchy uniqueName="[Range].[@]" caption="@" attribute="1" defaultMemberUniqueName="[Range].[@].[All]" allUniqueName="[Range].[@].[All]" dimensionUniqueName="[Range]" displayFolder="" count="0" memberValueDatatype="130" unbalanced="0"/>
    <cacheHierarchy uniqueName="[Range].[Opponent]" caption="Opponent" attribute="1" defaultMemberUniqueName="[Range].[Opponent].[All]" allUniqueName="[Range].[Opponent].[All]" dimensionUniqueName="[Range]" displayFolder="" count="0" memberValueDatatype="130" unbalanced="0"/>
    <cacheHierarchy uniqueName="[Range].[Result]" caption="Result" attribute="1" defaultMemberUniqueName="[Range].[Result].[All]" allUniqueName="[Range].[Result].[All]" dimensionUniqueName="[Range]" displayFolder="" count="0" memberValueDatatype="130" unbalanced="0"/>
    <cacheHierarchy uniqueName="[Range].[Rushing yards]" caption="Rushing yards" attribute="1" defaultMemberUniqueName="[Range].[Rushing yards].[All]" allUniqueName="[Range].[Rushing yards].[All]" dimensionUniqueName="[Range]" displayFolder="" count="2" memberValueDatatype="20" unbalanced="0"/>
    <cacheHierarchy uniqueName="[Range].[Rusing TDs]" caption="Rusing TDs" attribute="1" defaultMemberUniqueName="[Range].[Rusing TDs].[All]" allUniqueName="[Range].[Rusing TDs].[All]" dimensionUniqueName="[Range]" displayFolder="" count="0" memberValueDatatype="20" unbalanced="0"/>
    <cacheHierarchy uniqueName="[Range].[Pass completions]" caption="Pass completions" attribute="1" defaultMemberUniqueName="[Range].[Pass completions].[All]" allUniqueName="[Range].[Pass completions].[All]" dimensionUniqueName="[Range]" displayFolder="" count="0" memberValueDatatype="20" unbalanced="0"/>
    <cacheHierarchy uniqueName="[Range].[Pass completetions]" caption="Pass completetions" attribute="1" defaultMemberUniqueName="[Range].[Pass completetions].[All]" allUniqueName="[Range].[Pass completetions].[All]" dimensionUniqueName="[Range]" displayFolder="" count="0" memberValueDatatype="20" unbalanced="0"/>
    <cacheHierarchy uniqueName="[Range].[Pass completion percent]" caption="Pass completion percent" attribute="1" defaultMemberUniqueName="[Range].[Pass completion percent].[All]" allUniqueName="[Range].[Pass completion percent].[All]" dimensionUniqueName="[Range]" displayFolder="" count="0" memberValueDatatype="5" unbalanced="0"/>
    <cacheHierarchy uniqueName="[Range].[Passing yards]" caption="Passing yards" attribute="1" defaultMemberUniqueName="[Range].[Passing yards].[All]" allUniqueName="[Range].[Passing yards].[All]" dimensionUniqueName="[Range]" displayFolder="" count="2" memberValueDatatype="20" unbalanced="0"/>
    <cacheHierarchy uniqueName="[Range].[Total yards]" caption="Total yards" attribute="1" defaultMemberUniqueName="[Range].[Total yards].[All]" allUniqueName="[Range].[Total yards].[All]" dimensionUniqueName="[Range]" displayFolder="" count="2" memberValueDatatype="20" unbalanced="0"/>
    <cacheHierarchy uniqueName="[Range].[Passing TDs]" caption="Passing TDs" attribute="1" defaultMemberUniqueName="[Range].[Passing TDs].[All]" allUniqueName="[Range].[Passing TDs].[All]" dimensionUniqueName="[Range]" displayFolder="" count="0" memberValueDatatype="20" unbalanced="0"/>
    <cacheHierarchy uniqueName="[Range].[Intercetions]" caption="Intercetions" attribute="1" defaultMemberUniqueName="[Range].[Intercetions].[All]" allUniqueName="[Range].[Intercetions].[All]" dimensionUniqueName="[Range]" displayFolder="" count="0" memberValueDatatype="20" unbalanced="0"/>
    <cacheHierarchy uniqueName="[Range].[Passer rating]" caption="Passer rating" attribute="1" defaultMemberUniqueName="[Range].[Passer rating].[All]" allUniqueName="[Range].[Passer rating].[All]" dimensionUniqueName="[Range]" displayFolder="" count="0" memberValueDatatype="5" unbalanced="0"/>
    <cacheHierarchy uniqueName="[Range].[Offensive Rating]" caption="Offensive Rating" attribute="1" defaultMemberUniqueName="[Range].[Offensive Rating].[All]" allUniqueName="[Range].[Offensive Rating].[All]" dimensionUniqueName="[Range]" displayFolder="" count="0" memberValueDatatype="20" unbalanced="0"/>
    <cacheHierarchy uniqueName="[Range].[Defensive Rating]" caption="Defensive Rating" attribute="1" defaultMemberUniqueName="[Range].[Defensive Rating].[All]" allUniqueName="[Range].[Defensive Rating].[All]" dimensionUniqueName="[Range]" displayFolder="" count="0" memberValueDatatype="20" unbalanced="0"/>
    <cacheHierarchy uniqueName="[Range].[# Pro Bowlers]" caption="# Pro Bowlers" attribute="1" defaultMemberUniqueName="[Range].[# Pro Bowlers].[All]" allUniqueName="[Range].[# Pro Bowler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ushing yards]" caption="Sum of Rushing yard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assing yards]" caption="Sum of Passing yard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yards]" caption="Sum of Total yard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30.783086805553" createdVersion="6" refreshedVersion="6" minRefreshableVersion="3" recordCount="18" xr:uid="{4755942A-A88A-4748-8075-99D772265315}">
  <cacheSource type="worksheet">
    <worksheetSource ref="A1:K19" sheet="SuperBowl"/>
  </cacheSource>
  <cacheFields count="11">
    <cacheField name="Year" numFmtId="0">
      <sharedItems containsSemiMixedTypes="0" containsString="0" containsNumber="1" containsInteger="1" minValue="2001" maxValue="2018" count="9">
        <n v="2018"/>
        <n v="2017"/>
        <n v="2016"/>
        <n v="2014"/>
        <n v="2011"/>
        <n v="2007"/>
        <n v="2004"/>
        <n v="2003"/>
        <n v="2001"/>
      </sharedItems>
    </cacheField>
    <cacheField name="Team" numFmtId="0">
      <sharedItems count="8">
        <s v="NWE"/>
        <s v="LAR"/>
        <s v="PHI"/>
        <s v="ATL"/>
        <s v="SEA"/>
        <s v="NYG"/>
        <s v="CAR"/>
        <s v="STL"/>
      </sharedItems>
    </cacheField>
    <cacheField name="Opp" numFmtId="0">
      <sharedItems/>
    </cacheField>
    <cacheField name="Result" numFmtId="0">
      <sharedItems/>
    </cacheField>
    <cacheField name="Passing Yards" numFmtId="0">
      <sharedItems containsSemiMixedTypes="0" containsString="0" containsNumber="1" containsInteger="1" minValue="134" maxValue="500"/>
    </cacheField>
    <cacheField name="Passing TDs" numFmtId="0">
      <sharedItems containsSemiMixedTypes="0" containsString="0" containsNumber="1" containsInteger="1" minValue="0" maxValue="4"/>
    </cacheField>
    <cacheField name="Interceptions" numFmtId="0">
      <sharedItems containsSemiMixedTypes="0" containsString="0" containsNumber="1" containsInteger="1" minValue="0" maxValue="3"/>
    </cacheField>
    <cacheField name="Passer Rating" numFmtId="0">
      <sharedItems containsSemiMixedTypes="0" containsString="0" containsNumber="1" minValue="57.9" maxValue="144.1"/>
    </cacheField>
    <cacheField name="Rushing Yards" numFmtId="0">
      <sharedItems containsSemiMixedTypes="0" containsString="0" containsNumber="1" containsInteger="1" minValue="45" maxValue="164"/>
    </cacheField>
    <cacheField name="Rushing TDs" numFmtId="0">
      <sharedItems containsSemiMixedTypes="0" containsString="0" containsNumber="1" containsInteger="1" minValue="0" maxValue="2"/>
    </cacheField>
    <cacheField name="# of Pro Bowlers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oung" refreshedDate="44231.862715509262" createdVersion="6" refreshedVersion="6" minRefreshableVersion="3" recordCount="18" xr:uid="{F35EA334-B015-40F3-875D-00C4602B36AD}">
  <cacheSource type="worksheet">
    <worksheetSource ref="A1:L19" sheet="SuperBowl"/>
  </cacheSource>
  <cacheFields count="12">
    <cacheField name="Year" numFmtId="0">
      <sharedItems containsSemiMixedTypes="0" containsString="0" containsNumber="1" containsInteger="1" minValue="2001" maxValue="2018" count="9">
        <n v="2018"/>
        <n v="2017"/>
        <n v="2016"/>
        <n v="2014"/>
        <n v="2011"/>
        <n v="2007"/>
        <n v="2004"/>
        <n v="2003"/>
        <n v="2001"/>
      </sharedItems>
    </cacheField>
    <cacheField name="Team" numFmtId="0">
      <sharedItems count="8">
        <s v="NWE"/>
        <s v="LAR"/>
        <s v="PHI"/>
        <s v="ATL"/>
        <s v="SEA"/>
        <s v="NYG"/>
        <s v="CAR"/>
        <s v="STL"/>
      </sharedItems>
    </cacheField>
    <cacheField name="Opp" numFmtId="0">
      <sharedItems/>
    </cacheField>
    <cacheField name="Result" numFmtId="0">
      <sharedItems/>
    </cacheField>
    <cacheField name="Passing Yards" numFmtId="0">
      <sharedItems containsSemiMixedTypes="0" containsString="0" containsNumber="1" containsInteger="1" minValue="134" maxValue="500"/>
    </cacheField>
    <cacheField name="Passing TDs" numFmtId="0">
      <sharedItems containsSemiMixedTypes="0" containsString="0" containsNumber="1" containsInteger="1" minValue="0" maxValue="4"/>
    </cacheField>
    <cacheField name="Interceptions" numFmtId="0">
      <sharedItems containsSemiMixedTypes="0" containsString="0" containsNumber="1" containsInteger="1" minValue="0" maxValue="3"/>
    </cacheField>
    <cacheField name="Passer Rating" numFmtId="0">
      <sharedItems containsSemiMixedTypes="0" containsString="0" containsNumber="1" minValue="57.9" maxValue="144.1"/>
    </cacheField>
    <cacheField name="Rushing Yards" numFmtId="0">
      <sharedItems containsSemiMixedTypes="0" containsString="0" containsNumber="1" containsInteger="1" minValue="45" maxValue="164"/>
    </cacheField>
    <cacheField name="Rushing TDs" numFmtId="0">
      <sharedItems containsSemiMixedTypes="0" containsString="0" containsNumber="1" containsInteger="1" minValue="0" maxValue="2"/>
    </cacheField>
    <cacheField name="# of Pro Bowlers" numFmtId="0">
      <sharedItems containsSemiMixedTypes="0" containsString="0" containsNumber="1" containsInteger="1" minValue="1" maxValue="10"/>
    </cacheField>
    <cacheField name="Turnover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m/>
    <x v="0"/>
    <s v="L 26-31"/>
    <n v="67"/>
    <n v="0"/>
    <n v="33"/>
    <n v="48"/>
    <n v="68.8"/>
    <n v="314"/>
    <n v="3"/>
    <n v="1"/>
    <n v="101.6"/>
    <n v="1"/>
    <n v="13"/>
    <n v="7"/>
  </r>
  <r>
    <x v="0"/>
    <x v="1"/>
    <s v="@"/>
    <x v="1"/>
    <s v="W 31-26"/>
    <n v="76"/>
    <n v="1"/>
    <n v="20"/>
    <n v="36"/>
    <n v="55.6"/>
    <n v="275"/>
    <n v="3"/>
    <n v="3"/>
    <n v="73.8"/>
    <n v="3"/>
    <n v="8"/>
    <n v="1"/>
  </r>
  <r>
    <x v="1"/>
    <x v="2"/>
    <m/>
    <x v="2"/>
    <s v="L 31-37"/>
    <n v="41"/>
    <n v="1"/>
    <n v="16"/>
    <n v="31"/>
    <n v="51.6"/>
    <n v="249"/>
    <n v="3"/>
    <n v="0"/>
    <n v="117"/>
    <n v="1"/>
    <n v="24"/>
    <n v="6"/>
  </r>
  <r>
    <x v="1"/>
    <x v="3"/>
    <s v="@"/>
    <x v="3"/>
    <s v="W 37-31"/>
    <n v="176"/>
    <n v="4"/>
    <n v="30"/>
    <n v="46"/>
    <n v="65.2"/>
    <n v="348"/>
    <n v="1"/>
    <n v="2"/>
    <n v="77.099999999999994"/>
    <n v="4"/>
    <n v="7"/>
    <n v="2"/>
  </r>
  <r>
    <x v="2"/>
    <x v="4"/>
    <s v="@"/>
    <x v="2"/>
    <s v="L 20-24"/>
    <n v="101"/>
    <n v="1"/>
    <n v="23"/>
    <n v="36"/>
    <n v="63.9"/>
    <n v="273"/>
    <n v="1"/>
    <n v="0"/>
    <n v="98.5"/>
    <n v="5"/>
    <n v="2"/>
    <n v="6"/>
  </r>
  <r>
    <x v="2"/>
    <x v="3"/>
    <m/>
    <x v="4"/>
    <s v="W 24-20"/>
    <n v="46"/>
    <n v="1"/>
    <n v="27"/>
    <n v="39"/>
    <n v="69.2"/>
    <n v="298"/>
    <n v="2"/>
    <n v="0"/>
    <n v="110"/>
    <n v="2"/>
    <n v="5"/>
    <n v="4"/>
  </r>
  <r>
    <x v="3"/>
    <x v="3"/>
    <m/>
    <x v="5"/>
    <s v="W 36-17"/>
    <n v="57"/>
    <n v="1"/>
    <n v="32"/>
    <n v="42"/>
    <n v="76.2"/>
    <n v="374"/>
    <n v="3"/>
    <n v="0"/>
    <n v="127.5"/>
    <n v="3"/>
    <n v="1"/>
    <n v="4"/>
  </r>
  <r>
    <x v="3"/>
    <x v="5"/>
    <s v="@"/>
    <x v="2"/>
    <s v="L 17-36"/>
    <n v="54"/>
    <n v="1"/>
    <n v="31"/>
    <n v="47"/>
    <n v="66"/>
    <n v="314"/>
    <n v="1"/>
    <n v="1"/>
    <n v="83.1"/>
    <n v="11"/>
    <n v="10"/>
    <n v="6"/>
  </r>
  <r>
    <x v="4"/>
    <x v="6"/>
    <m/>
    <x v="2"/>
    <s v="W 20-18"/>
    <n v="99"/>
    <n v="0"/>
    <n v="17"/>
    <n v="32"/>
    <n v="53.1"/>
    <n v="145"/>
    <n v="2"/>
    <n v="0"/>
    <n v="90.1"/>
    <n v="19"/>
    <n v="4"/>
    <n v="4"/>
  </r>
  <r>
    <x v="4"/>
    <x v="3"/>
    <s v="@"/>
    <x v="6"/>
    <s v="L 18-20"/>
    <n v="44"/>
    <n v="1"/>
    <n v="27"/>
    <n v="56"/>
    <n v="48.2"/>
    <n v="292"/>
    <n v="1"/>
    <n v="2"/>
    <n v="56.4"/>
    <n v="3"/>
    <n v="10"/>
    <n v="7"/>
  </r>
  <r>
    <x v="5"/>
    <x v="7"/>
    <s v="@"/>
    <x v="2"/>
    <s v="L 7-45"/>
    <n v="83"/>
    <n v="1"/>
    <n v="12"/>
    <n v="33"/>
    <n v="36.4"/>
    <n v="126"/>
    <n v="0"/>
    <n v="2"/>
    <n v="23"/>
    <n v="6"/>
    <n v="19"/>
    <n v="7"/>
  </r>
  <r>
    <x v="5"/>
    <x v="3"/>
    <m/>
    <x v="7"/>
    <s v="W 45-7"/>
    <n v="177"/>
    <n v="3"/>
    <n v="23"/>
    <n v="35"/>
    <n v="65.7"/>
    <n v="220"/>
    <n v="3"/>
    <n v="1"/>
    <n v="100.4"/>
    <n v="4"/>
    <n v="8"/>
    <n v="5"/>
  </r>
  <r>
    <x v="6"/>
    <x v="6"/>
    <m/>
    <x v="2"/>
    <s v="W 26-16"/>
    <n v="107"/>
    <n v="0"/>
    <n v="32"/>
    <n v="43"/>
    <n v="74.400000000000006"/>
    <n v="400"/>
    <n v="2"/>
    <n v="0"/>
    <n v="118.4"/>
    <n v="1"/>
    <n v="22"/>
    <n v="5"/>
  </r>
  <r>
    <x v="6"/>
    <x v="3"/>
    <s v="@"/>
    <x v="6"/>
    <s v="L 16-26"/>
    <n v="64"/>
    <n v="1"/>
    <n v="24"/>
    <n v="38"/>
    <n v="63.2"/>
    <n v="256"/>
    <n v="1"/>
    <n v="0"/>
    <n v="93.9"/>
    <n v="3"/>
    <n v="10"/>
    <n v="5"/>
  </r>
  <r>
    <x v="7"/>
    <x v="3"/>
    <m/>
    <x v="8"/>
    <s v="L 13-28"/>
    <n v="108"/>
    <n v="0"/>
    <n v="29"/>
    <n v="54"/>
    <n v="53.7"/>
    <n v="320"/>
    <n v="1"/>
    <n v="2"/>
    <n v="62.3"/>
    <n v="1"/>
    <n v="9"/>
    <n v="7"/>
  </r>
  <r>
    <x v="7"/>
    <x v="8"/>
    <s v="@"/>
    <x v="2"/>
    <s v="W 28-13"/>
    <n v="121"/>
    <n v="1"/>
    <n v="21"/>
    <n v="36"/>
    <n v="58.3"/>
    <n v="235"/>
    <n v="3"/>
    <n v="0"/>
    <n v="106.2"/>
    <n v="10"/>
    <n v="12"/>
    <n v="6"/>
  </r>
  <r>
    <x v="8"/>
    <x v="3"/>
    <m/>
    <x v="8"/>
    <s v="W 23-20"/>
    <n v="96"/>
    <n v="2"/>
    <n v="22"/>
    <n v="36"/>
    <n v="61.1"/>
    <n v="234"/>
    <n v="0"/>
    <n v="2"/>
    <n v="57.5"/>
    <n v="3"/>
    <n v="15"/>
    <n v="8"/>
  </r>
  <r>
    <x v="8"/>
    <x v="8"/>
    <s v="@"/>
    <x v="2"/>
    <s v="L 20-23"/>
    <n v="116"/>
    <n v="0"/>
    <n v="22"/>
    <n v="36"/>
    <n v="61.1"/>
    <n v="282"/>
    <n v="2"/>
    <n v="1"/>
    <n v="95.4"/>
    <n v="12"/>
    <n v="3"/>
    <n v="8"/>
  </r>
  <r>
    <x v="9"/>
    <x v="3"/>
    <m/>
    <x v="9"/>
    <s v="W 21-12"/>
    <n v="149"/>
    <n v="1"/>
    <n v="22"/>
    <n v="33"/>
    <n v="66.7"/>
    <n v="198"/>
    <n v="2"/>
    <n v="3"/>
    <n v="66.400000000000006"/>
    <n v="1"/>
    <n v="4"/>
    <n v="8"/>
  </r>
  <r>
    <x v="9"/>
    <x v="9"/>
    <s v="@"/>
    <x v="2"/>
    <s v="L 12-21"/>
    <n v="104"/>
    <n v="0"/>
    <n v="19"/>
    <n v="37"/>
    <n v="51.4"/>
    <n v="207"/>
    <n v="0"/>
    <n v="2"/>
    <n v="46.1"/>
    <n v="5"/>
    <n v="5"/>
    <n v="9"/>
  </r>
  <r>
    <x v="10"/>
    <x v="7"/>
    <m/>
    <x v="2"/>
    <s v="W 38-34"/>
    <n v="125"/>
    <n v="2"/>
    <n v="27"/>
    <n v="47"/>
    <n v="57.4"/>
    <n v="330"/>
    <n v="1"/>
    <n v="1"/>
    <n v="79.099999999999994"/>
    <n v="2"/>
    <n v="23"/>
    <n v="5"/>
  </r>
  <r>
    <x v="10"/>
    <x v="3"/>
    <s v="@"/>
    <x v="7"/>
    <s v="L 34-38"/>
    <n v="93"/>
    <n v="1"/>
    <n v="21"/>
    <n v="34"/>
    <n v="61.8"/>
    <n v="226"/>
    <n v="1"/>
    <n v="1"/>
    <n v="79.5"/>
    <n v="7"/>
    <n v="2"/>
    <n v="2"/>
  </r>
  <r>
    <x v="11"/>
    <x v="3"/>
    <s v="@"/>
    <x v="5"/>
    <s v="W 41-27"/>
    <n v="126"/>
    <n v="2"/>
    <n v="14"/>
    <n v="21"/>
    <n v="66.7"/>
    <n v="196"/>
    <n v="2"/>
    <n v="0"/>
    <n v="130.5"/>
    <n v="4"/>
    <n v="2"/>
    <n v="6"/>
  </r>
  <r>
    <x v="11"/>
    <x v="5"/>
    <m/>
    <x v="2"/>
    <s v="L 27-41"/>
    <n v="163"/>
    <n v="1"/>
    <n v="14"/>
    <n v="24"/>
    <n v="58.3"/>
    <n v="225"/>
    <n v="2"/>
    <n v="3"/>
    <n v="78.099999999999994"/>
    <n v="11"/>
    <n v="1"/>
    <n v="9"/>
  </r>
  <r>
    <x v="12"/>
    <x v="7"/>
    <s v="@"/>
    <x v="2"/>
    <s v="L 14-24"/>
    <n v="98"/>
    <n v="1"/>
    <n v="23"/>
    <n v="47"/>
    <n v="48.9"/>
    <n v="208"/>
    <n v="1"/>
    <n v="4"/>
    <n v="35.5"/>
    <n v="2"/>
    <n v="20"/>
    <n v="4"/>
  </r>
  <r>
    <x v="12"/>
    <x v="3"/>
    <m/>
    <x v="7"/>
    <s v="W 24-14"/>
    <n v="112"/>
    <n v="0"/>
    <n v="22"/>
    <n v="37"/>
    <n v="59.5"/>
    <n v="237"/>
    <n v="1"/>
    <n v="1"/>
    <n v="76.099999999999994"/>
    <n v="12"/>
    <n v="1"/>
    <n v="3"/>
  </r>
  <r>
    <x v="13"/>
    <x v="3"/>
    <s v="@"/>
    <x v="5"/>
    <s v="W 24-17"/>
    <n v="67"/>
    <n v="0"/>
    <n v="22"/>
    <n v="39"/>
    <n v="56.4"/>
    <n v="192"/>
    <n v="1"/>
    <n v="0"/>
    <n v="80.8"/>
    <n v="6"/>
    <n v="22"/>
    <n v="4"/>
  </r>
  <r>
    <x v="13"/>
    <x v="5"/>
    <m/>
    <x v="2"/>
    <s v="L 17-24"/>
    <n v="58"/>
    <n v="2"/>
    <n v="24"/>
    <n v="42"/>
    <n v="57.1"/>
    <n v="248"/>
    <n v="0"/>
    <n v="3"/>
    <n v="45.2"/>
    <n v="7"/>
    <n v="2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LAR"/>
    <s v="W 13-3"/>
    <n v="253"/>
    <n v="0"/>
    <n v="1"/>
    <n v="71.400000000000006"/>
    <n v="154"/>
    <n v="1"/>
    <n v="2"/>
  </r>
  <r>
    <x v="0"/>
    <x v="1"/>
    <s v="NWE"/>
    <s v="L 3-13"/>
    <n v="198"/>
    <n v="0"/>
    <n v="1"/>
    <n v="57.9"/>
    <n v="62"/>
    <n v="0"/>
    <n v="4"/>
  </r>
  <r>
    <x v="1"/>
    <x v="0"/>
    <s v="PHI"/>
    <s v="L 33-41"/>
    <n v="500"/>
    <n v="3"/>
    <n v="0"/>
    <n v="113.1"/>
    <n v="113"/>
    <n v="1"/>
    <n v="4"/>
  </r>
  <r>
    <x v="1"/>
    <x v="2"/>
    <s v="NWE"/>
    <s v="W 41-33"/>
    <n v="374"/>
    <n v="4"/>
    <n v="1"/>
    <n v="113.3"/>
    <n v="164"/>
    <n v="1"/>
    <n v="6"/>
  </r>
  <r>
    <x v="2"/>
    <x v="3"/>
    <s v="NWE"/>
    <s v="L 28-34"/>
    <n v="240"/>
    <n v="2"/>
    <n v="0"/>
    <n v="144.1"/>
    <n v="104"/>
    <n v="1"/>
    <n v="6"/>
  </r>
  <r>
    <x v="2"/>
    <x v="0"/>
    <s v="ATL"/>
    <s v="W 34-28"/>
    <n v="442"/>
    <n v="2"/>
    <n v="1"/>
    <n v="93.8"/>
    <n v="104"/>
    <n v="2"/>
    <n v="4"/>
  </r>
  <r>
    <x v="3"/>
    <x v="0"/>
    <s v="SEA"/>
    <s v="W 28-24"/>
    <n v="320"/>
    <n v="4"/>
    <n v="2"/>
    <n v="101.1"/>
    <n v="57"/>
    <n v="0"/>
    <n v="5"/>
  </r>
  <r>
    <x v="3"/>
    <x v="4"/>
    <s v="NWE"/>
    <s v="L 24-28"/>
    <n v="234"/>
    <n v="2"/>
    <n v="1"/>
    <n v="110.6"/>
    <n v="162"/>
    <n v="1"/>
    <n v="5"/>
  </r>
  <r>
    <x v="4"/>
    <x v="0"/>
    <s v="NYG"/>
    <s v="L 17-21"/>
    <n v="266"/>
    <n v="2"/>
    <n v="1"/>
    <n v="91.1"/>
    <n v="83"/>
    <n v="0"/>
    <n v="8"/>
  </r>
  <r>
    <x v="4"/>
    <x v="5"/>
    <s v="NWE"/>
    <s v="W 21-17"/>
    <n v="282"/>
    <n v="1"/>
    <n v="0"/>
    <n v="103.7"/>
    <n v="114"/>
    <n v="1"/>
    <n v="2"/>
  </r>
  <r>
    <x v="5"/>
    <x v="0"/>
    <s v="NYG"/>
    <s v="L 14-17"/>
    <n v="229"/>
    <n v="1"/>
    <n v="0"/>
    <n v="82.5"/>
    <n v="45"/>
    <n v="1"/>
    <n v="8"/>
  </r>
  <r>
    <x v="5"/>
    <x v="5"/>
    <s v="NWE"/>
    <s v="W 17-14"/>
    <n v="247"/>
    <n v="2"/>
    <n v="1"/>
    <n v="87.3"/>
    <n v="91"/>
    <n v="0"/>
    <n v="1"/>
  </r>
  <r>
    <x v="6"/>
    <x v="0"/>
    <s v="PHI"/>
    <s v="W 24-21"/>
    <n v="219"/>
    <n v="2"/>
    <n v="0"/>
    <n v="110.2"/>
    <n v="112"/>
    <n v="1"/>
    <n v="6"/>
  </r>
  <r>
    <x v="6"/>
    <x v="2"/>
    <s v="NWE"/>
    <s v="L 21-24"/>
    <n v="324"/>
    <n v="3"/>
    <n v="3"/>
    <n v="75.400000000000006"/>
    <n v="45"/>
    <n v="0"/>
    <n v="10"/>
  </r>
  <r>
    <x v="7"/>
    <x v="6"/>
    <s v="NWE"/>
    <s v="L 29-32"/>
    <n v="295"/>
    <n v="3"/>
    <n v="0"/>
    <n v="113.6"/>
    <n v="92"/>
    <n v="1"/>
    <n v="4"/>
  </r>
  <r>
    <x v="7"/>
    <x v="0"/>
    <s v="CAR"/>
    <s v="W 32-29"/>
    <n v="354"/>
    <n v="3"/>
    <n v="1"/>
    <n v="100.5"/>
    <n v="127"/>
    <n v="1"/>
    <n v="3"/>
  </r>
  <r>
    <x v="8"/>
    <x v="0"/>
    <s v="STL"/>
    <s v="W 20-17"/>
    <n v="134"/>
    <n v="1"/>
    <n v="0"/>
    <n v="86.2"/>
    <n v="133"/>
    <n v="0"/>
    <n v="4"/>
  </r>
  <r>
    <x v="8"/>
    <x v="7"/>
    <s v="NWE"/>
    <s v="L 17-20"/>
    <n v="337"/>
    <n v="1"/>
    <n v="2"/>
    <n v="78.3"/>
    <n v="90"/>
    <n v="1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s v="LAR"/>
    <s v="W 13-3"/>
    <n v="253"/>
    <n v="0"/>
    <n v="1"/>
    <n v="71.400000000000006"/>
    <n v="154"/>
    <n v="1"/>
    <n v="2"/>
    <n v="1"/>
  </r>
  <r>
    <x v="0"/>
    <x v="1"/>
    <s v="NWE"/>
    <s v="L 3-13"/>
    <n v="198"/>
    <n v="0"/>
    <n v="1"/>
    <n v="57.9"/>
    <n v="62"/>
    <n v="0"/>
    <n v="4"/>
    <n v="1"/>
  </r>
  <r>
    <x v="1"/>
    <x v="0"/>
    <s v="PHI"/>
    <s v="L 33-41"/>
    <n v="500"/>
    <n v="3"/>
    <n v="0"/>
    <n v="113.1"/>
    <n v="113"/>
    <n v="1"/>
    <n v="4"/>
    <n v="1"/>
  </r>
  <r>
    <x v="1"/>
    <x v="2"/>
    <s v="NWE"/>
    <s v="W 41-33"/>
    <n v="374"/>
    <n v="4"/>
    <n v="1"/>
    <n v="113.3"/>
    <n v="164"/>
    <n v="1"/>
    <n v="6"/>
    <n v="1"/>
  </r>
  <r>
    <x v="2"/>
    <x v="3"/>
    <s v="NWE"/>
    <s v="L 28-34"/>
    <n v="240"/>
    <n v="2"/>
    <n v="0"/>
    <n v="144.1"/>
    <n v="104"/>
    <n v="1"/>
    <n v="6"/>
    <n v="1"/>
  </r>
  <r>
    <x v="2"/>
    <x v="0"/>
    <s v="ATL"/>
    <s v="W 34-28"/>
    <n v="442"/>
    <n v="2"/>
    <n v="1"/>
    <n v="93.8"/>
    <n v="104"/>
    <n v="2"/>
    <n v="4"/>
    <n v="2"/>
  </r>
  <r>
    <x v="3"/>
    <x v="0"/>
    <s v="SEA"/>
    <s v="W 28-24"/>
    <n v="320"/>
    <n v="4"/>
    <n v="2"/>
    <n v="101.1"/>
    <n v="57"/>
    <n v="0"/>
    <n v="5"/>
    <n v="2"/>
  </r>
  <r>
    <x v="3"/>
    <x v="4"/>
    <s v="NWE"/>
    <s v="L 24-28"/>
    <n v="234"/>
    <n v="2"/>
    <n v="1"/>
    <n v="110.6"/>
    <n v="162"/>
    <n v="1"/>
    <n v="5"/>
    <n v="1"/>
  </r>
  <r>
    <x v="4"/>
    <x v="0"/>
    <s v="NYG"/>
    <s v="L 17-21"/>
    <n v="266"/>
    <n v="2"/>
    <n v="1"/>
    <n v="91.1"/>
    <n v="83"/>
    <n v="0"/>
    <n v="8"/>
    <n v="1"/>
  </r>
  <r>
    <x v="4"/>
    <x v="5"/>
    <s v="NWE"/>
    <s v="W 21-17"/>
    <n v="282"/>
    <n v="1"/>
    <n v="0"/>
    <n v="103.7"/>
    <n v="114"/>
    <n v="1"/>
    <n v="2"/>
    <n v="0"/>
  </r>
  <r>
    <x v="5"/>
    <x v="0"/>
    <s v="NYG"/>
    <s v="L 14-17"/>
    <n v="229"/>
    <n v="1"/>
    <n v="0"/>
    <n v="82.5"/>
    <n v="45"/>
    <n v="1"/>
    <n v="8"/>
    <n v="1"/>
  </r>
  <r>
    <x v="5"/>
    <x v="5"/>
    <s v="NWE"/>
    <s v="W 17-14"/>
    <n v="247"/>
    <n v="2"/>
    <n v="1"/>
    <n v="87.3"/>
    <n v="91"/>
    <n v="0"/>
    <n v="1"/>
    <n v="1"/>
  </r>
  <r>
    <x v="6"/>
    <x v="0"/>
    <s v="PHI"/>
    <s v="W 24-21"/>
    <n v="219"/>
    <n v="2"/>
    <n v="0"/>
    <n v="110.2"/>
    <n v="112"/>
    <n v="1"/>
    <n v="6"/>
    <n v="1"/>
  </r>
  <r>
    <x v="6"/>
    <x v="2"/>
    <s v="NWE"/>
    <s v="L 21-24"/>
    <n v="324"/>
    <n v="3"/>
    <n v="3"/>
    <n v="75.400000000000006"/>
    <n v="45"/>
    <n v="0"/>
    <n v="10"/>
    <n v="4"/>
  </r>
  <r>
    <x v="7"/>
    <x v="6"/>
    <s v="NWE"/>
    <s v="L 29-32"/>
    <n v="295"/>
    <n v="3"/>
    <n v="0"/>
    <n v="113.6"/>
    <n v="92"/>
    <n v="1"/>
    <n v="4"/>
    <n v="1"/>
  </r>
  <r>
    <x v="7"/>
    <x v="0"/>
    <s v="CAR"/>
    <s v="W 32-29"/>
    <n v="354"/>
    <n v="3"/>
    <n v="1"/>
    <n v="100.5"/>
    <n v="127"/>
    <n v="1"/>
    <n v="3"/>
    <n v="1"/>
  </r>
  <r>
    <x v="8"/>
    <x v="0"/>
    <s v="STL"/>
    <s v="W 20-17"/>
    <n v="134"/>
    <n v="1"/>
    <n v="0"/>
    <n v="86.2"/>
    <n v="133"/>
    <n v="0"/>
    <n v="4"/>
    <n v="0"/>
  </r>
  <r>
    <x v="8"/>
    <x v="7"/>
    <s v="NWE"/>
    <s v="L 17-20"/>
    <n v="337"/>
    <n v="1"/>
    <n v="2"/>
    <n v="78.3"/>
    <n v="90"/>
    <n v="1"/>
    <n v="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2FDF5-DE79-4A7D-864F-3EA7ED257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# Pro Bowlers" fld="16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AE722-51B1-4795-9A10-074F5516448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Passer rating" fld="13" baseField="0" baseItem="0"/>
  </dataFields>
  <chartFormats count="1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78234-B925-4590-8985-9ADDD53B6DD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>
      <items count="11">
        <item x="8"/>
        <item x="6"/>
        <item x="1"/>
        <item x="7"/>
        <item x="4"/>
        <item x="3"/>
        <item x="2"/>
        <item x="5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Defensive Rating" fld="15" baseField="0" baseItem="0"/>
  </dataFields>
  <formats count="1">
    <format dxfId="33">
      <pivotArea dataOnly="0" labelOnly="1" fieldPosition="0">
        <references count="1">
          <reference field="0" count="1">
            <x v="13"/>
          </reference>
        </references>
      </pivotArea>
    </format>
  </formats>
  <chartFormats count="75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5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5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5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5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5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5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5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5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5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5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5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5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5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5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6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6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6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6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6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6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6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6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6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01514-DDD0-426B-8217-27AFA92BDBE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6" firstHeaderRow="1" firstDataRow="1" firstDataCol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3"/>
        <item x="8"/>
        <item x="6"/>
        <item x="1"/>
        <item x="0"/>
        <item x="7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43">
    <i>
      <x/>
    </i>
    <i r="1">
      <x/>
    </i>
    <i r="1">
      <x v="8"/>
    </i>
    <i>
      <x v="1"/>
    </i>
    <i r="1">
      <x/>
    </i>
    <i r="1">
      <x v="5"/>
    </i>
    <i>
      <x v="2"/>
    </i>
    <i r="1">
      <x/>
    </i>
    <i r="1">
      <x v="8"/>
    </i>
    <i>
      <x v="3"/>
    </i>
    <i r="1">
      <x/>
    </i>
    <i r="1">
      <x v="5"/>
    </i>
    <i>
      <x v="4"/>
    </i>
    <i r="1">
      <x/>
    </i>
    <i r="1">
      <x v="9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2"/>
    </i>
    <i>
      <x v="8"/>
    </i>
    <i r="1">
      <x/>
    </i>
    <i r="1">
      <x v="5"/>
    </i>
    <i>
      <x v="9"/>
    </i>
    <i r="1">
      <x/>
    </i>
    <i r="1">
      <x v="2"/>
    </i>
    <i>
      <x v="10"/>
    </i>
    <i r="1">
      <x/>
    </i>
    <i r="1">
      <x v="8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3"/>
    </i>
    <i r="1">
      <x v="4"/>
    </i>
    <i t="grand">
      <x/>
    </i>
  </rowItems>
  <colItems count="1">
    <i/>
  </colItems>
  <dataFields count="1">
    <dataField name="Sum of Offensive Rating" fld="1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9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57871-9D00-4994-A2B6-7A4FE080D3AE}" name="PivotTable1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2">
  <location ref="A3:B46" firstHeaderRow="1" firstDataRow="1" firstDataCol="1"/>
  <pivotFields count="3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efaultAttributeDrillState="1">
      <items count="11">
        <item x="0"/>
        <item x="1"/>
        <item x="2"/>
        <item x="3"/>
        <item x="4"/>
        <item x="5"/>
        <item x="6"/>
        <item x="7"/>
        <item x="9"/>
        <item x="8"/>
        <item t="default"/>
      </items>
    </pivotField>
    <pivotField dataField="1" subtotalTop="0" showAll="0" defaultSubtotal="0"/>
  </pivotFields>
  <rowFields count="2">
    <field x="0"/>
    <field x="1"/>
  </rowFields>
  <rowItems count="43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 r="1">
      <x v="1"/>
    </i>
    <i>
      <x v="3"/>
    </i>
    <i r="1">
      <x/>
    </i>
    <i r="1">
      <x v="2"/>
    </i>
    <i>
      <x v="4"/>
    </i>
    <i r="1">
      <x/>
    </i>
    <i r="1">
      <x v="3"/>
    </i>
    <i>
      <x v="5"/>
    </i>
    <i r="1">
      <x/>
    </i>
    <i r="1">
      <x v="4"/>
    </i>
    <i>
      <x v="6"/>
    </i>
    <i r="1">
      <x/>
    </i>
    <i r="1">
      <x v="4"/>
    </i>
    <i>
      <x v="7"/>
    </i>
    <i r="1">
      <x/>
    </i>
    <i r="1">
      <x v="5"/>
    </i>
    <i>
      <x v="8"/>
    </i>
    <i r="1">
      <x/>
    </i>
    <i r="1">
      <x v="2"/>
    </i>
    <i>
      <x v="9"/>
    </i>
    <i r="1">
      <x/>
    </i>
    <i r="1">
      <x v="5"/>
    </i>
    <i>
      <x v="10"/>
    </i>
    <i r="1">
      <x/>
    </i>
    <i r="1">
      <x v="1"/>
    </i>
    <i>
      <x v="11"/>
    </i>
    <i r="1">
      <x/>
    </i>
    <i r="1">
      <x v="6"/>
    </i>
    <i>
      <x v="12"/>
    </i>
    <i r="1">
      <x/>
    </i>
    <i r="1">
      <x v="7"/>
    </i>
    <i>
      <x v="13"/>
    </i>
    <i r="1">
      <x v="8"/>
    </i>
    <i r="1">
      <x v="9"/>
    </i>
    <i t="grand">
      <x/>
    </i>
  </rowItems>
  <colItems count="1">
    <i/>
  </colItems>
  <dataFields count="1">
    <dataField name="Sum of Passing yards" fld="2" baseField="0" baseItem="0"/>
  </dataFields>
  <chartFormats count="15">
    <chartFormat chart="3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3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9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ference Championship!$A$1:$R$2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725C0-D33E-496F-9117-C443D9B444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8" firstHeaderRow="0" firstDataRow="1" firstDataCol="1" rowPageCount="1" colPageCount="1"/>
  <pivotFields count="17"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11">
        <item h="1" x="8"/>
        <item h="1" x="6"/>
        <item h="1" x="0"/>
        <item h="1" x="7"/>
        <item h="1" x="4"/>
        <item h="1" x="2"/>
        <item x="3"/>
        <item h="1" x="5"/>
        <item h="1" x="9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Sum of Intercetions" fld="12" baseField="0" baseItem="0"/>
    <dataField name="Sum of Passing yards" fld="10" baseField="0" baseItem="0"/>
    <dataField name="Sum of Defensive Rating" fld="15" baseField="0" baseItem="0"/>
    <dataField name="Sum of Offensive Rating" fld="14" baseField="0" baseItem="0"/>
    <dataField name="Sum of # Pro Bowlers" fld="16" baseField="0" baseItem="0"/>
    <dataField name="Sum of Passer rating" fld="13" baseField="0" baseItem="0"/>
    <dataField name="Sum of Rushing yards" fld="5" baseField="0" baseItem="0"/>
    <dataField name="Sum of Rusing TDs" fld="6" baseField="0" baseItem="0"/>
  </dataFields>
  <formats count="3">
    <format dxfId="32">
      <pivotArea dataOnly="0" fieldPosition="0">
        <references count="1">
          <reference field="0" count="6">
            <x v="8"/>
            <x v="9"/>
            <x v="10"/>
            <x v="11"/>
            <x v="12"/>
            <x v="13"/>
          </reference>
        </references>
      </pivotArea>
    </format>
    <format dxfId="31">
      <pivotArea dataOnly="0" fieldPosition="0">
        <references count="1">
          <reference field="0" count="3">
            <x v="0"/>
            <x v="1"/>
            <x v="2"/>
          </reference>
        </references>
      </pivotArea>
    </format>
    <format dxfId="30">
      <pivotArea dataOnly="0" fieldPosition="0">
        <references count="1">
          <reference field="0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02263-ACB1-472E-B79B-9F52BA03775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0" firstDataRow="1" firstDataCol="1" rowPageCount="1" colPageCount="1"/>
  <pivotFields count="11"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9">
        <item x="3"/>
        <item x="6"/>
        <item x="1"/>
        <item h="1" x="0"/>
        <item x="5"/>
        <item x="2"/>
        <item x="4"/>
        <item x="7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Passing Yards" fld="4" baseField="0" baseItem="0"/>
    <dataField name="Sum of # of Pro Bowlers" fld="10" baseField="0" baseItem="0"/>
    <dataField name="Sum of Rushing TDs" fld="9" baseField="0" baseItem="0"/>
    <dataField name="Sum of Passer Rating" fld="7" baseField="0" baseItem="0"/>
    <dataField name="Sum of Rushing Yards" fld="8" baseField="0" baseItem="0"/>
    <dataField name="Sum of Interceptions" fld="6" baseField="0" baseItem="0"/>
  </dataFields>
  <formats count="12">
    <format dxfId="29">
      <pivotArea collapsedLevelsAreSubtotals="1" fieldPosition="0">
        <references count="1">
          <reference field="0" count="1">
            <x v="5"/>
          </reference>
        </references>
      </pivotArea>
    </format>
    <format dxfId="28">
      <pivotArea dataOnly="0" labelOnly="1" fieldPosition="0">
        <references count="1">
          <reference field="0" count="1">
            <x v="5"/>
          </reference>
        </references>
      </pivotArea>
    </format>
    <format dxfId="27">
      <pivotArea collapsedLevelsAreSubtotals="1" fieldPosition="0">
        <references count="1">
          <reference field="0" count="1">
            <x v="2"/>
          </reference>
        </references>
      </pivotArea>
    </format>
    <format dxfId="26">
      <pivotArea dataOnly="0" labelOnly="1" fieldPosition="0">
        <references count="1">
          <reference field="0" count="1">
            <x v="2"/>
          </reference>
        </references>
      </pivotArea>
    </format>
    <format dxfId="25">
      <pivotArea collapsedLevelsAreSubtotals="1" fieldPosition="0">
        <references count="1">
          <reference field="0" count="1">
            <x v="1"/>
          </reference>
        </references>
      </pivotArea>
    </format>
    <format dxfId="24">
      <pivotArea dataOnly="0" labelOnly="1" fieldPosition="0">
        <references count="1">
          <reference field="0" count="1">
            <x v="1"/>
          </reference>
        </references>
      </pivotArea>
    </format>
    <format dxfId="23">
      <pivotArea collapsedLevelsAreSubtotals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1">
            <x v="0"/>
          </reference>
        </references>
      </pivotArea>
    </format>
    <format dxfId="21">
      <pivotArea collapsedLevelsAreSubtotals="1" fieldPosition="0">
        <references count="1">
          <reference field="0" count="1">
            <x v="6"/>
          </reference>
        </references>
      </pivotArea>
    </format>
    <format dxfId="20">
      <pivotArea dataOnly="0" labelOnly="1" fieldPosition="0">
        <references count="1">
          <reference field="0" count="1">
            <x v="6"/>
          </reference>
        </references>
      </pivotArea>
    </format>
    <format dxfId="19">
      <pivotArea collapsedLevelsAreSubtotals="1" fieldPosition="0">
        <references count="1">
          <reference field="0" count="1">
            <x v="8"/>
          </reference>
        </references>
      </pivotArea>
    </format>
    <format dxfId="18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A26E3-9962-463F-B17F-977C05ECB642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 rowPageCount="1" colPageCount="1"/>
  <pivotFields count="12">
    <pivotField axis="axisRow" showAll="0">
      <items count="10">
        <item x="8"/>
        <item x="7"/>
        <item x="6"/>
        <item h="1" x="5"/>
        <item h="1" x="4"/>
        <item x="3"/>
        <item x="2"/>
        <item h="1" x="1"/>
        <item x="0"/>
        <item t="default"/>
      </items>
    </pivotField>
    <pivotField axis="axisPage" multipleItemSelectionAllowed="1" showAll="0">
      <items count="9">
        <item x="3"/>
        <item x="6"/>
        <item x="1"/>
        <item h="1" x="0"/>
        <item x="5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5"/>
    </i>
    <i>
      <x v="6"/>
    </i>
    <i>
      <x v="8"/>
    </i>
    <i t="grand">
      <x/>
    </i>
  </rowItems>
  <colItems count="1">
    <i/>
  </colItems>
  <pageFields count="1">
    <pageField fld="1" hier="-1"/>
  </pageFields>
  <dataFields count="1">
    <dataField name="Sum of Turnove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ABF3E-C9E3-49DA-8C2A-3E16B47BC659}" name="Table2" displayName="Table2" ref="A1:I6" totalsRowShown="0">
  <autoFilter ref="A1:I6" xr:uid="{D9D9B57C-ECB0-42B6-9C93-499264678782}"/>
  <tableColumns count="9">
    <tableColumn id="1" xr3:uid="{44750268-F995-4A95-88EC-F967B7B33857}" name="Result"/>
    <tableColumn id="3" xr3:uid="{A1E717FA-EFC8-4B1D-A93C-4DE9EE09885D}" name="Passing Yards" dataDxfId="17"/>
    <tableColumn id="7" xr3:uid="{8D295268-38B8-4E1D-BC49-9D65D0F43D24}" name="Passer Rating" dataDxfId="16"/>
    <tableColumn id="2" xr3:uid="{384A104C-C515-43D7-BE79-6D3584881931}" name="Interceptions" dataDxfId="15"/>
    <tableColumn id="8" xr3:uid="{6B87576B-11BA-4816-9AFC-487EB8D3AF44}" name="Rushing Yards" dataDxfId="14"/>
    <tableColumn id="9" xr3:uid="{99596FAF-4E7D-4CC3-BCB6-CCED082648EE}" name="Rushing TDs" dataDxfId="13"/>
    <tableColumn id="4" xr3:uid="{D1D45517-5016-4483-8DB2-D622DC2DC0A2}" name="Defensive Rating" dataDxfId="12"/>
    <tableColumn id="5" xr3:uid="{FA58BA8C-E748-4E42-A0F9-5D66788AEC27}" name="Offensive Rating" dataDxfId="11"/>
    <tableColumn id="6" xr3:uid="{10E204C5-0683-4A6B-AA7A-28564EC74B2D}" name="Pro Bowlers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D2795-C34E-4F57-8141-A7099B20BADF}" name="Table1" displayName="Table1" ref="J1:Q6" totalsRowShown="0" dataDxfId="9" tableBorderDxfId="8">
  <autoFilter ref="J1:Q6" xr:uid="{FFF79FD9-70F9-40E0-857F-63E2BD09E40B}"/>
  <tableColumns count="8">
    <tableColumn id="1" xr3:uid="{C690AB1D-EBD6-4901-97A1-6E9650B27F34}" name="Result" dataDxfId="7"/>
    <tableColumn id="2" xr3:uid="{828DAEFF-3F41-4B38-9EE2-B7D4D6D089FF}" name="Passing Yards" dataDxfId="6"/>
    <tableColumn id="3" xr3:uid="{F5CA583E-4258-4FED-942E-8BF420327D3F}" name="Passer Rating" dataDxfId="5"/>
    <tableColumn id="4" xr3:uid="{A16996F7-E61A-429F-A5D7-27740785D932}" name="Rushing Touchdowns" dataDxfId="4"/>
    <tableColumn id="5" xr3:uid="{A44BCF8A-87EE-4B03-B8D9-C151EB0CDFB0}" name="Rushing Yards" dataDxfId="3"/>
    <tableColumn id="6" xr3:uid="{B018DAF4-31F0-40B0-B421-899489047B9A}" name="Interceptions" dataDxfId="2"/>
    <tableColumn id="7" xr3:uid="{C618E773-A883-478F-BBC3-5B36448B40B6}" name="Turnovers" dataDxfId="1"/>
    <tableColumn id="8" xr3:uid="{D8DA0790-B4E1-4EAC-84A1-AE2131486568}" name="Pro Bowlers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479E-B3D0-47E2-AECB-D93E59D59990}">
  <dimension ref="A3:B46"/>
  <sheetViews>
    <sheetView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8.7265625" bestFit="1" customWidth="1"/>
  </cols>
  <sheetData>
    <row r="3" spans="1:2" x14ac:dyDescent="0.35">
      <c r="A3" s="2" t="s">
        <v>54</v>
      </c>
      <c r="B3" t="s">
        <v>90</v>
      </c>
    </row>
    <row r="4" spans="1:2" x14ac:dyDescent="0.35">
      <c r="A4" s="3">
        <v>2001</v>
      </c>
      <c r="B4" s="4">
        <v>10</v>
      </c>
    </row>
    <row r="5" spans="1:2" x14ac:dyDescent="0.35">
      <c r="A5" s="5" t="s">
        <v>20</v>
      </c>
      <c r="B5" s="4">
        <v>4</v>
      </c>
    </row>
    <row r="6" spans="1:2" x14ac:dyDescent="0.35">
      <c r="A6" s="5" t="s">
        <v>26</v>
      </c>
      <c r="B6" s="4">
        <v>6</v>
      </c>
    </row>
    <row r="7" spans="1:2" x14ac:dyDescent="0.35">
      <c r="A7" s="3">
        <v>2003</v>
      </c>
      <c r="B7" s="4">
        <v>7</v>
      </c>
    </row>
    <row r="8" spans="1:2" x14ac:dyDescent="0.35">
      <c r="A8" s="5" t="s">
        <v>20</v>
      </c>
      <c r="B8" s="4">
        <v>3</v>
      </c>
    </row>
    <row r="9" spans="1:2" x14ac:dyDescent="0.35">
      <c r="A9" s="5" t="s">
        <v>32</v>
      </c>
      <c r="B9" s="4">
        <v>4</v>
      </c>
    </row>
    <row r="10" spans="1:2" x14ac:dyDescent="0.35">
      <c r="A10" s="3">
        <v>2004</v>
      </c>
      <c r="B10" s="4">
        <v>15</v>
      </c>
    </row>
    <row r="11" spans="1:2" x14ac:dyDescent="0.35">
      <c r="A11" s="5" t="s">
        <v>20</v>
      </c>
      <c r="B11" s="4">
        <v>6</v>
      </c>
    </row>
    <row r="12" spans="1:2" x14ac:dyDescent="0.35">
      <c r="A12" s="5" t="s">
        <v>26</v>
      </c>
      <c r="B12" s="4">
        <v>9</v>
      </c>
    </row>
    <row r="13" spans="1:2" x14ac:dyDescent="0.35">
      <c r="A13" s="3">
        <v>2006</v>
      </c>
      <c r="B13" s="4">
        <v>7</v>
      </c>
    </row>
    <row r="14" spans="1:2" x14ac:dyDescent="0.35">
      <c r="A14" s="5" t="s">
        <v>20</v>
      </c>
      <c r="B14" s="4">
        <v>2</v>
      </c>
    </row>
    <row r="15" spans="1:2" x14ac:dyDescent="0.35">
      <c r="A15" s="5" t="s">
        <v>32</v>
      </c>
      <c r="B15" s="4">
        <v>5</v>
      </c>
    </row>
    <row r="16" spans="1:2" x14ac:dyDescent="0.35">
      <c r="A16" s="3">
        <v>2007</v>
      </c>
      <c r="B16" s="4">
        <v>17</v>
      </c>
    </row>
    <row r="17" spans="1:2" x14ac:dyDescent="0.35">
      <c r="A17" s="5" t="s">
        <v>20</v>
      </c>
      <c r="B17" s="4">
        <v>8</v>
      </c>
    </row>
    <row r="18" spans="1:2" x14ac:dyDescent="0.35">
      <c r="A18" s="5" t="s">
        <v>42</v>
      </c>
      <c r="B18" s="4">
        <v>9</v>
      </c>
    </row>
    <row r="19" spans="1:2" x14ac:dyDescent="0.35">
      <c r="A19" s="3">
        <v>2011</v>
      </c>
      <c r="B19" s="4">
        <v>16</v>
      </c>
    </row>
    <row r="20" spans="1:2" x14ac:dyDescent="0.35">
      <c r="A20" s="5" t="s">
        <v>20</v>
      </c>
      <c r="B20" s="4">
        <v>8</v>
      </c>
    </row>
    <row r="21" spans="1:2" x14ac:dyDescent="0.35">
      <c r="A21" s="5" t="s">
        <v>37</v>
      </c>
      <c r="B21" s="4">
        <v>8</v>
      </c>
    </row>
    <row r="22" spans="1:2" x14ac:dyDescent="0.35">
      <c r="A22" s="3">
        <v>2012</v>
      </c>
      <c r="B22" s="4">
        <v>13</v>
      </c>
    </row>
    <row r="23" spans="1:2" x14ac:dyDescent="0.35">
      <c r="A23" s="5" t="s">
        <v>20</v>
      </c>
      <c r="B23" s="4">
        <v>7</v>
      </c>
    </row>
    <row r="24" spans="1:2" x14ac:dyDescent="0.35">
      <c r="A24" s="5" t="s">
        <v>37</v>
      </c>
      <c r="B24" s="4">
        <v>6</v>
      </c>
    </row>
    <row r="25" spans="1:2" x14ac:dyDescent="0.35">
      <c r="A25" s="3">
        <v>2013</v>
      </c>
      <c r="B25" s="4">
        <v>10</v>
      </c>
    </row>
    <row r="26" spans="1:2" x14ac:dyDescent="0.35">
      <c r="A26" s="5" t="s">
        <v>20</v>
      </c>
      <c r="B26" s="4">
        <v>5</v>
      </c>
    </row>
    <row r="27" spans="1:2" x14ac:dyDescent="0.35">
      <c r="A27" s="5" t="s">
        <v>29</v>
      </c>
      <c r="B27" s="4">
        <v>5</v>
      </c>
    </row>
    <row r="28" spans="1:2" x14ac:dyDescent="0.35">
      <c r="A28" s="3">
        <v>2014</v>
      </c>
      <c r="B28" s="4">
        <v>12</v>
      </c>
    </row>
    <row r="29" spans="1:2" x14ac:dyDescent="0.35">
      <c r="A29" s="5" t="s">
        <v>20</v>
      </c>
      <c r="B29" s="4">
        <v>5</v>
      </c>
    </row>
    <row r="30" spans="1:2" x14ac:dyDescent="0.35">
      <c r="A30" s="5" t="s">
        <v>32</v>
      </c>
      <c r="B30" s="4">
        <v>7</v>
      </c>
    </row>
    <row r="31" spans="1:2" x14ac:dyDescent="0.35">
      <c r="A31" s="3">
        <v>2015</v>
      </c>
      <c r="B31" s="4">
        <v>11</v>
      </c>
    </row>
    <row r="32" spans="1:2" x14ac:dyDescent="0.35">
      <c r="A32" s="5" t="s">
        <v>20</v>
      </c>
      <c r="B32" s="4">
        <v>7</v>
      </c>
    </row>
    <row r="33" spans="1:2" x14ac:dyDescent="0.35">
      <c r="A33" s="5" t="s">
        <v>29</v>
      </c>
      <c r="B33" s="4">
        <v>4</v>
      </c>
    </row>
    <row r="34" spans="1:2" x14ac:dyDescent="0.35">
      <c r="A34" s="3">
        <v>2016</v>
      </c>
      <c r="B34" s="4">
        <v>10</v>
      </c>
    </row>
    <row r="35" spans="1:2" x14ac:dyDescent="0.35">
      <c r="A35" s="5" t="s">
        <v>20</v>
      </c>
      <c r="B35" s="4">
        <v>4</v>
      </c>
    </row>
    <row r="36" spans="1:2" x14ac:dyDescent="0.35">
      <c r="A36" s="5" t="s">
        <v>26</v>
      </c>
      <c r="B36" s="4">
        <v>6</v>
      </c>
    </row>
    <row r="37" spans="1:2" x14ac:dyDescent="0.35">
      <c r="A37" s="3">
        <v>2017</v>
      </c>
      <c r="B37" s="4">
        <v>10</v>
      </c>
    </row>
    <row r="38" spans="1:2" x14ac:dyDescent="0.35">
      <c r="A38" s="5" t="s">
        <v>20</v>
      </c>
      <c r="B38" s="4">
        <v>4</v>
      </c>
    </row>
    <row r="39" spans="1:2" x14ac:dyDescent="0.35">
      <c r="A39" s="5" t="s">
        <v>23</v>
      </c>
      <c r="B39" s="4">
        <v>6</v>
      </c>
    </row>
    <row r="40" spans="1:2" x14ac:dyDescent="0.35">
      <c r="A40" s="3">
        <v>2018</v>
      </c>
      <c r="B40" s="4">
        <v>8</v>
      </c>
    </row>
    <row r="41" spans="1:2" x14ac:dyDescent="0.35">
      <c r="A41" s="5" t="s">
        <v>20</v>
      </c>
      <c r="B41" s="4">
        <v>2</v>
      </c>
    </row>
    <row r="42" spans="1:2" x14ac:dyDescent="0.35">
      <c r="A42" s="5" t="s">
        <v>19</v>
      </c>
      <c r="B42" s="4">
        <v>6</v>
      </c>
    </row>
    <row r="43" spans="1:2" x14ac:dyDescent="0.35">
      <c r="A43" s="3">
        <v>2020</v>
      </c>
      <c r="B43" s="4">
        <v>8</v>
      </c>
    </row>
    <row r="44" spans="1:2" x14ac:dyDescent="0.35">
      <c r="A44" s="5" t="s">
        <v>16</v>
      </c>
      <c r="B44" s="4">
        <v>1</v>
      </c>
    </row>
    <row r="45" spans="1:2" x14ac:dyDescent="0.35">
      <c r="A45" s="5" t="s">
        <v>15</v>
      </c>
      <c r="B45" s="4">
        <v>7</v>
      </c>
    </row>
    <row r="46" spans="1:2" x14ac:dyDescent="0.35">
      <c r="A46" s="3" t="s">
        <v>55</v>
      </c>
      <c r="B46" s="4">
        <v>154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zoomScale="80" zoomScaleNormal="80" workbookViewId="0">
      <selection activeCell="B6" sqref="B6"/>
    </sheetView>
  </sheetViews>
  <sheetFormatPr defaultRowHeight="14.5" x14ac:dyDescent="0.35"/>
  <cols>
    <col min="4" max="4" width="17.54296875" customWidth="1"/>
    <col min="6" max="6" width="12.90625" customWidth="1"/>
    <col min="7" max="7" width="14.7265625" customWidth="1"/>
    <col min="8" max="8" width="15.1796875" bestFit="1" customWidth="1"/>
    <col min="9" max="9" width="16.81640625" bestFit="1" customWidth="1"/>
    <col min="10" max="10" width="21.36328125" bestFit="1" customWidth="1"/>
    <col min="11" max="11" width="11.90625" bestFit="1" customWidth="1"/>
    <col min="12" max="12" width="11.90625" customWidth="1"/>
    <col min="13" max="13" width="10.453125" bestFit="1" customWidth="1"/>
    <col min="14" max="14" width="8.54296875" customWidth="1"/>
    <col min="15" max="15" width="11.453125" bestFit="1" customWidth="1"/>
    <col min="16" max="16" width="14.453125" bestFit="1" customWidth="1"/>
    <col min="17" max="17" width="14.7265625" bestFit="1" customWidth="1"/>
    <col min="18" max="18" width="12.26953125" bestFit="1" customWidth="1"/>
  </cols>
  <sheetData>
    <row r="1" spans="1:19" s="1" customFormat="1" x14ac:dyDescent="0.35">
      <c r="A1" s="1" t="s">
        <v>0</v>
      </c>
      <c r="B1" s="1" t="s">
        <v>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94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58</v>
      </c>
      <c r="S1" s="1" t="s">
        <v>118</v>
      </c>
    </row>
    <row r="2" spans="1:19" x14ac:dyDescent="0.35">
      <c r="A2">
        <v>2020</v>
      </c>
      <c r="B2" t="s">
        <v>15</v>
      </c>
      <c r="D2" t="s">
        <v>16</v>
      </c>
      <c r="E2" t="s">
        <v>17</v>
      </c>
      <c r="F2">
        <v>67</v>
      </c>
      <c r="G2">
        <v>0</v>
      </c>
      <c r="H2">
        <v>33</v>
      </c>
      <c r="I2">
        <v>48</v>
      </c>
      <c r="J2">
        <v>68.8</v>
      </c>
      <c r="K2">
        <v>314</v>
      </c>
      <c r="L2">
        <f>K2+F2</f>
        <v>381</v>
      </c>
      <c r="M2">
        <v>3</v>
      </c>
      <c r="N2">
        <v>1</v>
      </c>
      <c r="O2">
        <v>101.6</v>
      </c>
      <c r="P2">
        <v>1</v>
      </c>
      <c r="Q2">
        <v>13</v>
      </c>
      <c r="R2">
        <v>7</v>
      </c>
      <c r="S2">
        <v>2</v>
      </c>
    </row>
    <row r="3" spans="1:19" x14ac:dyDescent="0.35">
      <c r="A3">
        <v>2020</v>
      </c>
      <c r="B3" t="s">
        <v>16</v>
      </c>
      <c r="C3" t="s">
        <v>1</v>
      </c>
      <c r="D3" t="s">
        <v>15</v>
      </c>
      <c r="E3" t="s">
        <v>18</v>
      </c>
      <c r="F3">
        <v>76</v>
      </c>
      <c r="G3">
        <v>1</v>
      </c>
      <c r="H3">
        <v>20</v>
      </c>
      <c r="I3">
        <v>36</v>
      </c>
      <c r="J3">
        <v>55.6</v>
      </c>
      <c r="K3">
        <v>275</v>
      </c>
      <c r="L3">
        <f t="shared" ref="L3:L29" si="0">K3+F3</f>
        <v>351</v>
      </c>
      <c r="M3">
        <v>3</v>
      </c>
      <c r="N3">
        <v>3</v>
      </c>
      <c r="O3">
        <v>73.8</v>
      </c>
      <c r="P3">
        <v>3</v>
      </c>
      <c r="Q3">
        <v>8</v>
      </c>
      <c r="R3">
        <v>1</v>
      </c>
      <c r="S3">
        <v>3</v>
      </c>
    </row>
    <row r="4" spans="1:19" x14ac:dyDescent="0.35">
      <c r="A4">
        <v>2018</v>
      </c>
      <c r="B4" t="s">
        <v>19</v>
      </c>
      <c r="D4" t="s">
        <v>20</v>
      </c>
      <c r="E4" t="s">
        <v>21</v>
      </c>
      <c r="F4">
        <v>41</v>
      </c>
      <c r="G4">
        <v>1</v>
      </c>
      <c r="H4">
        <v>16</v>
      </c>
      <c r="I4">
        <v>31</v>
      </c>
      <c r="J4">
        <v>51.6</v>
      </c>
      <c r="K4">
        <v>249</v>
      </c>
      <c r="L4">
        <f t="shared" si="0"/>
        <v>290</v>
      </c>
      <c r="M4">
        <v>3</v>
      </c>
      <c r="N4">
        <v>0</v>
      </c>
      <c r="O4">
        <v>117</v>
      </c>
      <c r="P4">
        <v>1</v>
      </c>
      <c r="Q4">
        <v>24</v>
      </c>
      <c r="R4">
        <v>6</v>
      </c>
      <c r="S4">
        <v>0</v>
      </c>
    </row>
    <row r="5" spans="1:19" x14ac:dyDescent="0.35">
      <c r="A5">
        <v>2018</v>
      </c>
      <c r="B5" t="s">
        <v>20</v>
      </c>
      <c r="C5" t="s">
        <v>1</v>
      </c>
      <c r="D5" t="s">
        <v>19</v>
      </c>
      <c r="E5" t="s">
        <v>22</v>
      </c>
      <c r="F5">
        <v>176</v>
      </c>
      <c r="G5">
        <v>4</v>
      </c>
      <c r="H5">
        <v>30</v>
      </c>
      <c r="I5">
        <v>46</v>
      </c>
      <c r="J5">
        <v>65.2</v>
      </c>
      <c r="K5">
        <v>348</v>
      </c>
      <c r="L5">
        <f t="shared" si="0"/>
        <v>524</v>
      </c>
      <c r="M5">
        <v>1</v>
      </c>
      <c r="N5">
        <v>2</v>
      </c>
      <c r="O5">
        <v>77.099999999999994</v>
      </c>
      <c r="P5">
        <v>4</v>
      </c>
      <c r="Q5">
        <v>7</v>
      </c>
      <c r="R5">
        <v>2</v>
      </c>
      <c r="S5">
        <v>2</v>
      </c>
    </row>
    <row r="6" spans="1:19" x14ac:dyDescent="0.35">
      <c r="A6">
        <v>2017</v>
      </c>
      <c r="B6" t="s">
        <v>23</v>
      </c>
      <c r="C6" t="s">
        <v>1</v>
      </c>
      <c r="D6" t="s">
        <v>20</v>
      </c>
      <c r="E6" t="s">
        <v>24</v>
      </c>
      <c r="F6">
        <v>101</v>
      </c>
      <c r="G6">
        <v>1</v>
      </c>
      <c r="H6">
        <v>23</v>
      </c>
      <c r="I6">
        <v>36</v>
      </c>
      <c r="J6">
        <v>63.9</v>
      </c>
      <c r="K6">
        <v>273</v>
      </c>
      <c r="L6">
        <f t="shared" si="0"/>
        <v>374</v>
      </c>
      <c r="M6">
        <v>1</v>
      </c>
      <c r="N6">
        <v>0</v>
      </c>
      <c r="O6">
        <v>98.5</v>
      </c>
      <c r="P6">
        <v>5</v>
      </c>
      <c r="Q6">
        <v>2</v>
      </c>
      <c r="R6">
        <v>6</v>
      </c>
    </row>
    <row r="7" spans="1:19" x14ac:dyDescent="0.35">
      <c r="A7">
        <v>2017</v>
      </c>
      <c r="B7" t="s">
        <v>20</v>
      </c>
      <c r="D7" t="s">
        <v>23</v>
      </c>
      <c r="E7" t="s">
        <v>25</v>
      </c>
      <c r="F7">
        <v>46</v>
      </c>
      <c r="G7">
        <v>1</v>
      </c>
      <c r="H7">
        <v>27</v>
      </c>
      <c r="I7">
        <v>39</v>
      </c>
      <c r="J7">
        <v>69.2</v>
      </c>
      <c r="K7">
        <v>298</v>
      </c>
      <c r="L7">
        <f t="shared" si="0"/>
        <v>344</v>
      </c>
      <c r="M7">
        <v>2</v>
      </c>
      <c r="N7">
        <v>0</v>
      </c>
      <c r="O7">
        <v>110</v>
      </c>
      <c r="P7">
        <v>2</v>
      </c>
      <c r="Q7">
        <v>5</v>
      </c>
      <c r="R7">
        <v>4</v>
      </c>
    </row>
    <row r="8" spans="1:19" x14ac:dyDescent="0.35">
      <c r="A8">
        <v>2016</v>
      </c>
      <c r="B8" t="s">
        <v>20</v>
      </c>
      <c r="D8" t="s">
        <v>26</v>
      </c>
      <c r="E8" t="s">
        <v>27</v>
      </c>
      <c r="F8">
        <v>57</v>
      </c>
      <c r="G8">
        <v>1</v>
      </c>
      <c r="H8">
        <v>32</v>
      </c>
      <c r="I8">
        <v>42</v>
      </c>
      <c r="J8">
        <v>76.2</v>
      </c>
      <c r="K8">
        <v>374</v>
      </c>
      <c r="L8">
        <f t="shared" si="0"/>
        <v>431</v>
      </c>
      <c r="M8">
        <v>3</v>
      </c>
      <c r="N8">
        <v>0</v>
      </c>
      <c r="O8">
        <v>127.5</v>
      </c>
      <c r="P8">
        <v>3</v>
      </c>
      <c r="Q8">
        <v>1</v>
      </c>
      <c r="R8">
        <v>4</v>
      </c>
    </row>
    <row r="9" spans="1:19" x14ac:dyDescent="0.35">
      <c r="A9">
        <v>2016</v>
      </c>
      <c r="B9" t="s">
        <v>26</v>
      </c>
      <c r="C9" t="s">
        <v>1</v>
      </c>
      <c r="D9" t="s">
        <v>20</v>
      </c>
      <c r="E9" t="s">
        <v>28</v>
      </c>
      <c r="F9">
        <v>54</v>
      </c>
      <c r="G9">
        <v>1</v>
      </c>
      <c r="H9">
        <v>31</v>
      </c>
      <c r="I9">
        <v>47</v>
      </c>
      <c r="J9">
        <v>66</v>
      </c>
      <c r="K9">
        <v>314</v>
      </c>
      <c r="L9">
        <f t="shared" si="0"/>
        <v>368</v>
      </c>
      <c r="M9">
        <v>1</v>
      </c>
      <c r="N9">
        <v>1</v>
      </c>
      <c r="O9">
        <v>83.1</v>
      </c>
      <c r="P9">
        <v>11</v>
      </c>
      <c r="Q9">
        <v>10</v>
      </c>
      <c r="R9">
        <v>6</v>
      </c>
    </row>
    <row r="10" spans="1:19" x14ac:dyDescent="0.35">
      <c r="A10">
        <v>2015</v>
      </c>
      <c r="B10" t="s">
        <v>29</v>
      </c>
      <c r="D10" t="s">
        <v>20</v>
      </c>
      <c r="E10" t="s">
        <v>30</v>
      </c>
      <c r="F10">
        <v>99</v>
      </c>
      <c r="G10">
        <v>0</v>
      </c>
      <c r="H10">
        <v>17</v>
      </c>
      <c r="I10">
        <v>32</v>
      </c>
      <c r="J10">
        <v>53.1</v>
      </c>
      <c r="K10">
        <v>145</v>
      </c>
      <c r="L10">
        <f t="shared" si="0"/>
        <v>244</v>
      </c>
      <c r="M10">
        <v>2</v>
      </c>
      <c r="N10">
        <v>0</v>
      </c>
      <c r="O10">
        <v>90.1</v>
      </c>
      <c r="P10">
        <v>19</v>
      </c>
      <c r="Q10">
        <v>4</v>
      </c>
      <c r="R10">
        <v>4</v>
      </c>
    </row>
    <row r="11" spans="1:19" x14ac:dyDescent="0.35">
      <c r="A11">
        <v>2015</v>
      </c>
      <c r="B11" t="s">
        <v>20</v>
      </c>
      <c r="C11" t="s">
        <v>1</v>
      </c>
      <c r="D11" t="s">
        <v>29</v>
      </c>
      <c r="E11" t="s">
        <v>31</v>
      </c>
      <c r="F11">
        <v>44</v>
      </c>
      <c r="G11">
        <v>1</v>
      </c>
      <c r="H11">
        <v>27</v>
      </c>
      <c r="I11">
        <v>56</v>
      </c>
      <c r="J11">
        <v>48.2</v>
      </c>
      <c r="K11">
        <v>292</v>
      </c>
      <c r="L11">
        <f t="shared" si="0"/>
        <v>336</v>
      </c>
      <c r="M11">
        <v>1</v>
      </c>
      <c r="N11">
        <v>2</v>
      </c>
      <c r="O11">
        <v>56.4</v>
      </c>
      <c r="P11">
        <v>3</v>
      </c>
      <c r="Q11">
        <v>10</v>
      </c>
      <c r="R11">
        <v>7</v>
      </c>
    </row>
    <row r="12" spans="1:19" x14ac:dyDescent="0.35">
      <c r="A12">
        <v>2014</v>
      </c>
      <c r="B12" t="s">
        <v>32</v>
      </c>
      <c r="C12" t="s">
        <v>1</v>
      </c>
      <c r="D12" t="s">
        <v>20</v>
      </c>
      <c r="E12" t="s">
        <v>33</v>
      </c>
      <c r="F12">
        <v>83</v>
      </c>
      <c r="G12">
        <v>1</v>
      </c>
      <c r="H12">
        <v>12</v>
      </c>
      <c r="I12">
        <v>33</v>
      </c>
      <c r="J12">
        <v>36.4</v>
      </c>
      <c r="K12">
        <v>126</v>
      </c>
      <c r="L12">
        <f t="shared" si="0"/>
        <v>209</v>
      </c>
      <c r="M12">
        <v>0</v>
      </c>
      <c r="N12">
        <v>2</v>
      </c>
      <c r="O12">
        <v>23</v>
      </c>
      <c r="P12">
        <v>6</v>
      </c>
      <c r="Q12">
        <v>19</v>
      </c>
      <c r="R12">
        <v>7</v>
      </c>
    </row>
    <row r="13" spans="1:19" x14ac:dyDescent="0.35">
      <c r="A13">
        <v>2014</v>
      </c>
      <c r="B13" t="s">
        <v>20</v>
      </c>
      <c r="D13" t="s">
        <v>32</v>
      </c>
      <c r="E13" t="s">
        <v>34</v>
      </c>
      <c r="F13">
        <v>177</v>
      </c>
      <c r="G13">
        <v>3</v>
      </c>
      <c r="H13">
        <v>23</v>
      </c>
      <c r="I13">
        <v>35</v>
      </c>
      <c r="J13">
        <v>65.7</v>
      </c>
      <c r="K13">
        <v>220</v>
      </c>
      <c r="L13">
        <f t="shared" si="0"/>
        <v>397</v>
      </c>
      <c r="M13">
        <v>3</v>
      </c>
      <c r="N13">
        <v>1</v>
      </c>
      <c r="O13">
        <v>100.4</v>
      </c>
      <c r="P13">
        <v>4</v>
      </c>
      <c r="Q13">
        <v>8</v>
      </c>
      <c r="R13">
        <v>5</v>
      </c>
    </row>
    <row r="14" spans="1:19" x14ac:dyDescent="0.35">
      <c r="A14">
        <v>2013</v>
      </c>
      <c r="B14" t="s">
        <v>29</v>
      </c>
      <c r="D14" t="s">
        <v>20</v>
      </c>
      <c r="E14" t="s">
        <v>35</v>
      </c>
      <c r="F14">
        <v>107</v>
      </c>
      <c r="G14">
        <v>0</v>
      </c>
      <c r="H14">
        <v>32</v>
      </c>
      <c r="I14">
        <v>43</v>
      </c>
      <c r="J14">
        <v>74.400000000000006</v>
      </c>
      <c r="K14">
        <v>400</v>
      </c>
      <c r="L14">
        <f t="shared" si="0"/>
        <v>507</v>
      </c>
      <c r="M14">
        <v>2</v>
      </c>
      <c r="N14">
        <v>0</v>
      </c>
      <c r="O14">
        <v>118.4</v>
      </c>
      <c r="P14">
        <v>1</v>
      </c>
      <c r="Q14">
        <v>22</v>
      </c>
      <c r="R14">
        <v>5</v>
      </c>
    </row>
    <row r="15" spans="1:19" x14ac:dyDescent="0.35">
      <c r="A15">
        <v>2013</v>
      </c>
      <c r="B15" t="s">
        <v>20</v>
      </c>
      <c r="C15" t="s">
        <v>1</v>
      </c>
      <c r="D15" t="s">
        <v>29</v>
      </c>
      <c r="E15" t="s">
        <v>36</v>
      </c>
      <c r="F15">
        <v>64</v>
      </c>
      <c r="G15">
        <v>1</v>
      </c>
      <c r="H15">
        <v>24</v>
      </c>
      <c r="I15">
        <v>38</v>
      </c>
      <c r="J15">
        <v>63.2</v>
      </c>
      <c r="K15">
        <v>256</v>
      </c>
      <c r="L15">
        <f t="shared" si="0"/>
        <v>320</v>
      </c>
      <c r="M15">
        <v>1</v>
      </c>
      <c r="N15">
        <v>0</v>
      </c>
      <c r="O15">
        <v>93.9</v>
      </c>
      <c r="P15">
        <v>3</v>
      </c>
      <c r="Q15">
        <v>10</v>
      </c>
      <c r="R15">
        <v>5</v>
      </c>
    </row>
    <row r="16" spans="1:19" x14ac:dyDescent="0.35">
      <c r="A16">
        <v>2012</v>
      </c>
      <c r="B16" t="s">
        <v>20</v>
      </c>
      <c r="D16" t="s">
        <v>37</v>
      </c>
      <c r="E16" t="s">
        <v>38</v>
      </c>
      <c r="F16">
        <v>108</v>
      </c>
      <c r="G16">
        <v>0</v>
      </c>
      <c r="H16">
        <v>29</v>
      </c>
      <c r="I16">
        <v>54</v>
      </c>
      <c r="J16">
        <v>53.7</v>
      </c>
      <c r="K16">
        <v>320</v>
      </c>
      <c r="L16">
        <f t="shared" si="0"/>
        <v>428</v>
      </c>
      <c r="M16">
        <v>1</v>
      </c>
      <c r="N16">
        <v>2</v>
      </c>
      <c r="O16">
        <v>62.3</v>
      </c>
      <c r="P16">
        <v>1</v>
      </c>
      <c r="Q16">
        <v>9</v>
      </c>
      <c r="R16">
        <v>7</v>
      </c>
    </row>
    <row r="17" spans="1:18" x14ac:dyDescent="0.35">
      <c r="A17">
        <v>2012</v>
      </c>
      <c r="B17" t="s">
        <v>37</v>
      </c>
      <c r="C17" t="s">
        <v>1</v>
      </c>
      <c r="D17" t="s">
        <v>20</v>
      </c>
      <c r="E17" t="s">
        <v>39</v>
      </c>
      <c r="F17">
        <v>121</v>
      </c>
      <c r="G17">
        <v>1</v>
      </c>
      <c r="H17">
        <v>21</v>
      </c>
      <c r="I17">
        <v>36</v>
      </c>
      <c r="J17">
        <v>58.3</v>
      </c>
      <c r="K17">
        <v>235</v>
      </c>
      <c r="L17">
        <f t="shared" si="0"/>
        <v>356</v>
      </c>
      <c r="M17">
        <v>3</v>
      </c>
      <c r="N17">
        <v>0</v>
      </c>
      <c r="O17">
        <v>106.2</v>
      </c>
      <c r="P17">
        <v>10</v>
      </c>
      <c r="Q17">
        <v>12</v>
      </c>
      <c r="R17">
        <v>6</v>
      </c>
    </row>
    <row r="18" spans="1:18" x14ac:dyDescent="0.35">
      <c r="A18">
        <v>2011</v>
      </c>
      <c r="B18" t="s">
        <v>20</v>
      </c>
      <c r="D18" t="s">
        <v>37</v>
      </c>
      <c r="E18" t="s">
        <v>40</v>
      </c>
      <c r="F18">
        <v>96</v>
      </c>
      <c r="G18">
        <v>2</v>
      </c>
      <c r="H18">
        <v>22</v>
      </c>
      <c r="I18">
        <v>36</v>
      </c>
      <c r="J18">
        <v>61.1</v>
      </c>
      <c r="K18">
        <v>234</v>
      </c>
      <c r="L18">
        <f t="shared" si="0"/>
        <v>330</v>
      </c>
      <c r="M18">
        <v>0</v>
      </c>
      <c r="N18">
        <v>2</v>
      </c>
      <c r="O18">
        <v>57.5</v>
      </c>
      <c r="P18">
        <v>3</v>
      </c>
      <c r="Q18">
        <v>15</v>
      </c>
      <c r="R18">
        <v>8</v>
      </c>
    </row>
    <row r="19" spans="1:18" x14ac:dyDescent="0.35">
      <c r="A19">
        <v>2011</v>
      </c>
      <c r="B19" t="s">
        <v>37</v>
      </c>
      <c r="C19" t="s">
        <v>1</v>
      </c>
      <c r="D19" t="s">
        <v>20</v>
      </c>
      <c r="E19" t="s">
        <v>41</v>
      </c>
      <c r="F19">
        <v>116</v>
      </c>
      <c r="G19">
        <v>0</v>
      </c>
      <c r="H19">
        <v>22</v>
      </c>
      <c r="I19">
        <v>36</v>
      </c>
      <c r="J19">
        <v>61.1</v>
      </c>
      <c r="K19">
        <v>282</v>
      </c>
      <c r="L19">
        <f t="shared" si="0"/>
        <v>398</v>
      </c>
      <c r="M19">
        <v>2</v>
      </c>
      <c r="N19">
        <v>1</v>
      </c>
      <c r="O19">
        <v>95.4</v>
      </c>
      <c r="P19">
        <v>12</v>
      </c>
      <c r="Q19">
        <v>3</v>
      </c>
      <c r="R19">
        <v>8</v>
      </c>
    </row>
    <row r="20" spans="1:18" x14ac:dyDescent="0.35">
      <c r="A20">
        <v>2007</v>
      </c>
      <c r="B20" t="s">
        <v>20</v>
      </c>
      <c r="D20" t="s">
        <v>42</v>
      </c>
      <c r="E20" t="s">
        <v>43</v>
      </c>
      <c r="F20">
        <v>149</v>
      </c>
      <c r="G20">
        <v>1</v>
      </c>
      <c r="H20">
        <v>22</v>
      </c>
      <c r="I20">
        <v>33</v>
      </c>
      <c r="J20">
        <v>66.7</v>
      </c>
      <c r="K20">
        <v>198</v>
      </c>
      <c r="L20">
        <f t="shared" si="0"/>
        <v>347</v>
      </c>
      <c r="M20">
        <v>2</v>
      </c>
      <c r="N20">
        <v>3</v>
      </c>
      <c r="O20">
        <v>66.400000000000006</v>
      </c>
      <c r="P20">
        <v>1</v>
      </c>
      <c r="Q20">
        <v>4</v>
      </c>
      <c r="R20">
        <v>8</v>
      </c>
    </row>
    <row r="21" spans="1:18" x14ac:dyDescent="0.35">
      <c r="A21">
        <v>2007</v>
      </c>
      <c r="B21" t="s">
        <v>42</v>
      </c>
      <c r="C21" t="s">
        <v>1</v>
      </c>
      <c r="D21" t="s">
        <v>20</v>
      </c>
      <c r="E21" t="s">
        <v>44</v>
      </c>
      <c r="F21">
        <v>104</v>
      </c>
      <c r="G21">
        <v>0</v>
      </c>
      <c r="H21">
        <v>19</v>
      </c>
      <c r="I21">
        <v>37</v>
      </c>
      <c r="J21">
        <v>51.4</v>
      </c>
      <c r="K21">
        <v>207</v>
      </c>
      <c r="L21">
        <f t="shared" si="0"/>
        <v>311</v>
      </c>
      <c r="M21">
        <v>0</v>
      </c>
      <c r="N21">
        <v>2</v>
      </c>
      <c r="O21">
        <v>46.1</v>
      </c>
      <c r="P21">
        <v>5</v>
      </c>
      <c r="Q21">
        <v>5</v>
      </c>
      <c r="R21">
        <v>9</v>
      </c>
    </row>
    <row r="22" spans="1:18" x14ac:dyDescent="0.35">
      <c r="A22">
        <v>2006</v>
      </c>
      <c r="B22" t="s">
        <v>32</v>
      </c>
      <c r="D22" t="s">
        <v>20</v>
      </c>
      <c r="E22" t="s">
        <v>45</v>
      </c>
      <c r="F22">
        <v>125</v>
      </c>
      <c r="G22">
        <v>2</v>
      </c>
      <c r="H22">
        <v>27</v>
      </c>
      <c r="I22">
        <v>47</v>
      </c>
      <c r="J22">
        <v>57.4</v>
      </c>
      <c r="K22">
        <v>330</v>
      </c>
      <c r="L22">
        <f t="shared" si="0"/>
        <v>455</v>
      </c>
      <c r="M22">
        <v>1</v>
      </c>
      <c r="N22">
        <v>1</v>
      </c>
      <c r="O22">
        <v>79.099999999999994</v>
      </c>
      <c r="P22">
        <v>2</v>
      </c>
      <c r="Q22">
        <v>23</v>
      </c>
      <c r="R22">
        <v>5</v>
      </c>
    </row>
    <row r="23" spans="1:18" x14ac:dyDescent="0.35">
      <c r="A23">
        <v>2006</v>
      </c>
      <c r="B23" t="s">
        <v>20</v>
      </c>
      <c r="C23" t="s">
        <v>1</v>
      </c>
      <c r="D23" t="s">
        <v>32</v>
      </c>
      <c r="E23" t="s">
        <v>46</v>
      </c>
      <c r="F23">
        <v>93</v>
      </c>
      <c r="G23">
        <v>1</v>
      </c>
      <c r="H23">
        <v>21</v>
      </c>
      <c r="I23">
        <v>34</v>
      </c>
      <c r="J23">
        <v>61.8</v>
      </c>
      <c r="K23">
        <v>226</v>
      </c>
      <c r="L23">
        <f t="shared" si="0"/>
        <v>319</v>
      </c>
      <c r="M23">
        <v>1</v>
      </c>
      <c r="N23">
        <v>1</v>
      </c>
      <c r="O23">
        <v>79.5</v>
      </c>
      <c r="P23">
        <v>7</v>
      </c>
      <c r="Q23">
        <v>2</v>
      </c>
      <c r="R23">
        <v>2</v>
      </c>
    </row>
    <row r="24" spans="1:18" x14ac:dyDescent="0.35">
      <c r="A24">
        <v>2004</v>
      </c>
      <c r="B24" t="s">
        <v>20</v>
      </c>
      <c r="C24" t="s">
        <v>1</v>
      </c>
      <c r="D24" t="s">
        <v>26</v>
      </c>
      <c r="E24" t="s">
        <v>47</v>
      </c>
      <c r="F24">
        <v>126</v>
      </c>
      <c r="G24">
        <v>2</v>
      </c>
      <c r="H24">
        <v>14</v>
      </c>
      <c r="I24">
        <v>21</v>
      </c>
      <c r="J24">
        <v>66.7</v>
      </c>
      <c r="K24">
        <v>196</v>
      </c>
      <c r="L24">
        <f t="shared" si="0"/>
        <v>322</v>
      </c>
      <c r="M24">
        <v>2</v>
      </c>
      <c r="N24">
        <v>0</v>
      </c>
      <c r="O24">
        <v>130.5</v>
      </c>
      <c r="P24">
        <v>4</v>
      </c>
      <c r="Q24">
        <v>2</v>
      </c>
      <c r="R24">
        <v>6</v>
      </c>
    </row>
    <row r="25" spans="1:18" x14ac:dyDescent="0.35">
      <c r="A25">
        <v>2004</v>
      </c>
      <c r="B25" t="s">
        <v>26</v>
      </c>
      <c r="D25" t="s">
        <v>20</v>
      </c>
      <c r="E25" t="s">
        <v>48</v>
      </c>
      <c r="F25">
        <v>163</v>
      </c>
      <c r="G25">
        <v>1</v>
      </c>
      <c r="H25">
        <v>14</v>
      </c>
      <c r="I25">
        <v>24</v>
      </c>
      <c r="J25">
        <v>58.3</v>
      </c>
      <c r="K25">
        <v>225</v>
      </c>
      <c r="L25">
        <f t="shared" si="0"/>
        <v>388</v>
      </c>
      <c r="M25">
        <v>2</v>
      </c>
      <c r="N25">
        <v>3</v>
      </c>
      <c r="O25">
        <v>78.099999999999994</v>
      </c>
      <c r="P25">
        <v>11</v>
      </c>
      <c r="Q25">
        <v>1</v>
      </c>
      <c r="R25">
        <v>9</v>
      </c>
    </row>
    <row r="26" spans="1:18" x14ac:dyDescent="0.35">
      <c r="A26">
        <v>2003</v>
      </c>
      <c r="B26" t="s">
        <v>32</v>
      </c>
      <c r="C26" t="s">
        <v>1</v>
      </c>
      <c r="D26" t="s">
        <v>20</v>
      </c>
      <c r="E26" t="s">
        <v>49</v>
      </c>
      <c r="F26">
        <v>98</v>
      </c>
      <c r="G26">
        <v>1</v>
      </c>
      <c r="H26">
        <v>23</v>
      </c>
      <c r="I26">
        <v>47</v>
      </c>
      <c r="J26">
        <v>48.9</v>
      </c>
      <c r="K26">
        <v>208</v>
      </c>
      <c r="L26">
        <f t="shared" si="0"/>
        <v>306</v>
      </c>
      <c r="M26">
        <v>1</v>
      </c>
      <c r="N26">
        <v>4</v>
      </c>
      <c r="O26">
        <v>35.5</v>
      </c>
      <c r="P26">
        <v>2</v>
      </c>
      <c r="Q26">
        <v>20</v>
      </c>
      <c r="R26">
        <v>4</v>
      </c>
    </row>
    <row r="27" spans="1:18" x14ac:dyDescent="0.35">
      <c r="A27">
        <v>2003</v>
      </c>
      <c r="B27" t="s">
        <v>20</v>
      </c>
      <c r="D27" t="s">
        <v>32</v>
      </c>
      <c r="E27" t="s">
        <v>50</v>
      </c>
      <c r="F27">
        <v>112</v>
      </c>
      <c r="G27">
        <v>0</v>
      </c>
      <c r="H27">
        <v>22</v>
      </c>
      <c r="I27">
        <v>37</v>
      </c>
      <c r="J27">
        <v>59.5</v>
      </c>
      <c r="K27">
        <v>237</v>
      </c>
      <c r="L27">
        <f t="shared" si="0"/>
        <v>349</v>
      </c>
      <c r="M27">
        <v>1</v>
      </c>
      <c r="N27">
        <v>1</v>
      </c>
      <c r="O27">
        <v>76.099999999999994</v>
      </c>
      <c r="P27">
        <v>12</v>
      </c>
      <c r="Q27">
        <v>1</v>
      </c>
      <c r="R27">
        <v>3</v>
      </c>
    </row>
    <row r="28" spans="1:18" x14ac:dyDescent="0.35">
      <c r="A28">
        <v>2001</v>
      </c>
      <c r="B28" t="s">
        <v>20</v>
      </c>
      <c r="C28" t="s">
        <v>1</v>
      </c>
      <c r="D28" t="s">
        <v>26</v>
      </c>
      <c r="E28" t="s">
        <v>51</v>
      </c>
      <c r="F28">
        <v>67</v>
      </c>
      <c r="G28">
        <v>0</v>
      </c>
      <c r="H28">
        <v>22</v>
      </c>
      <c r="I28">
        <v>39</v>
      </c>
      <c r="J28">
        <v>56.4</v>
      </c>
      <c r="K28">
        <v>192</v>
      </c>
      <c r="L28">
        <f t="shared" si="0"/>
        <v>259</v>
      </c>
      <c r="M28">
        <v>1</v>
      </c>
      <c r="N28">
        <v>0</v>
      </c>
      <c r="O28">
        <v>80.8</v>
      </c>
      <c r="P28">
        <v>6</v>
      </c>
      <c r="Q28">
        <v>22</v>
      </c>
      <c r="R28">
        <v>4</v>
      </c>
    </row>
    <row r="29" spans="1:18" x14ac:dyDescent="0.35">
      <c r="A29">
        <v>2001</v>
      </c>
      <c r="B29" t="s">
        <v>26</v>
      </c>
      <c r="D29" t="s">
        <v>20</v>
      </c>
      <c r="E29" t="s">
        <v>52</v>
      </c>
      <c r="F29">
        <v>58</v>
      </c>
      <c r="G29">
        <v>2</v>
      </c>
      <c r="H29">
        <v>24</v>
      </c>
      <c r="I29">
        <v>42</v>
      </c>
      <c r="J29">
        <v>57.1</v>
      </c>
      <c r="K29">
        <v>248</v>
      </c>
      <c r="L29">
        <f t="shared" si="0"/>
        <v>306</v>
      </c>
      <c r="M29">
        <v>0</v>
      </c>
      <c r="N29">
        <v>3</v>
      </c>
      <c r="O29">
        <v>45.2</v>
      </c>
      <c r="P29">
        <v>7</v>
      </c>
      <c r="Q29">
        <v>21</v>
      </c>
      <c r="R29">
        <v>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7B40-5B15-4F5B-AFD2-6DC70B52DD8A}">
  <dimension ref="A1:L19"/>
  <sheetViews>
    <sheetView workbookViewId="0">
      <selection activeCell="I10" sqref="I10"/>
    </sheetView>
  </sheetViews>
  <sheetFormatPr defaultRowHeight="14.5" x14ac:dyDescent="0.35"/>
  <cols>
    <col min="1" max="1" width="14.36328125" customWidth="1"/>
    <col min="5" max="5" width="12.08984375" bestFit="1" customWidth="1"/>
    <col min="6" max="6" width="10.54296875" bestFit="1" customWidth="1"/>
    <col min="7" max="8" width="12" bestFit="1" customWidth="1"/>
    <col min="9" max="9" width="13.36328125" bestFit="1" customWidth="1"/>
    <col min="10" max="10" width="10.90625" bestFit="1" customWidth="1"/>
    <col min="11" max="11" width="14.54296875" bestFit="1" customWidth="1"/>
  </cols>
  <sheetData>
    <row r="1" spans="1:12" x14ac:dyDescent="0.35">
      <c r="A1" s="1" t="s">
        <v>0</v>
      </c>
      <c r="B1" s="1" t="s">
        <v>53</v>
      </c>
      <c r="C1" s="1" t="s">
        <v>59</v>
      </c>
      <c r="D1" s="1" t="s">
        <v>3</v>
      </c>
      <c r="E1" s="1" t="s">
        <v>60</v>
      </c>
      <c r="F1" s="1" t="s">
        <v>10</v>
      </c>
      <c r="G1" s="1" t="s">
        <v>61</v>
      </c>
      <c r="H1" s="1" t="s">
        <v>62</v>
      </c>
      <c r="I1" s="1" t="s">
        <v>92</v>
      </c>
      <c r="J1" s="1" t="s">
        <v>63</v>
      </c>
      <c r="K1" s="1" t="s">
        <v>64</v>
      </c>
      <c r="L1" s="1" t="s">
        <v>118</v>
      </c>
    </row>
    <row r="2" spans="1:12" x14ac:dyDescent="0.35">
      <c r="A2">
        <v>2018</v>
      </c>
      <c r="B2" t="s">
        <v>20</v>
      </c>
      <c r="C2" t="s">
        <v>65</v>
      </c>
      <c r="D2" t="s">
        <v>66</v>
      </c>
      <c r="E2">
        <v>253</v>
      </c>
      <c r="F2">
        <v>0</v>
      </c>
      <c r="G2">
        <v>1</v>
      </c>
      <c r="H2">
        <v>71.400000000000006</v>
      </c>
      <c r="I2">
        <v>154</v>
      </c>
      <c r="J2">
        <v>1</v>
      </c>
      <c r="K2">
        <v>2</v>
      </c>
      <c r="L2">
        <v>1</v>
      </c>
    </row>
    <row r="3" spans="1:12" x14ac:dyDescent="0.35">
      <c r="A3">
        <v>2018</v>
      </c>
      <c r="B3" t="s">
        <v>65</v>
      </c>
      <c r="C3" t="s">
        <v>20</v>
      </c>
      <c r="D3" t="s">
        <v>67</v>
      </c>
      <c r="E3">
        <v>198</v>
      </c>
      <c r="F3">
        <v>0</v>
      </c>
      <c r="G3">
        <v>1</v>
      </c>
      <c r="H3">
        <v>57.9</v>
      </c>
      <c r="I3">
        <v>62</v>
      </c>
      <c r="J3">
        <v>0</v>
      </c>
      <c r="K3">
        <v>4</v>
      </c>
      <c r="L3">
        <v>1</v>
      </c>
    </row>
    <row r="4" spans="1:12" x14ac:dyDescent="0.35">
      <c r="A4">
        <v>2017</v>
      </c>
      <c r="B4" t="s">
        <v>20</v>
      </c>
      <c r="C4" t="s">
        <v>68</v>
      </c>
      <c r="D4" t="s">
        <v>69</v>
      </c>
      <c r="E4">
        <v>500</v>
      </c>
      <c r="F4">
        <v>3</v>
      </c>
      <c r="G4">
        <v>0</v>
      </c>
      <c r="H4">
        <v>113.1</v>
      </c>
      <c r="I4">
        <v>113</v>
      </c>
      <c r="J4">
        <v>1</v>
      </c>
      <c r="K4">
        <v>4</v>
      </c>
      <c r="L4">
        <v>1</v>
      </c>
    </row>
    <row r="5" spans="1:12" x14ac:dyDescent="0.35">
      <c r="A5">
        <v>2017</v>
      </c>
      <c r="B5" t="s">
        <v>68</v>
      </c>
      <c r="C5" t="s">
        <v>20</v>
      </c>
      <c r="D5" t="s">
        <v>70</v>
      </c>
      <c r="E5">
        <v>374</v>
      </c>
      <c r="F5">
        <v>4</v>
      </c>
      <c r="G5">
        <v>1</v>
      </c>
      <c r="H5">
        <v>113.3</v>
      </c>
      <c r="I5">
        <v>164</v>
      </c>
      <c r="J5">
        <v>1</v>
      </c>
      <c r="K5">
        <v>6</v>
      </c>
      <c r="L5">
        <v>1</v>
      </c>
    </row>
    <row r="6" spans="1:12" x14ac:dyDescent="0.35">
      <c r="A6">
        <v>2016</v>
      </c>
      <c r="B6" t="s">
        <v>71</v>
      </c>
      <c r="C6" t="s">
        <v>20</v>
      </c>
      <c r="D6" t="s">
        <v>72</v>
      </c>
      <c r="E6">
        <v>240</v>
      </c>
      <c r="F6">
        <v>2</v>
      </c>
      <c r="G6">
        <v>0</v>
      </c>
      <c r="H6">
        <v>144.1</v>
      </c>
      <c r="I6">
        <v>104</v>
      </c>
      <c r="J6">
        <v>1</v>
      </c>
      <c r="K6">
        <v>6</v>
      </c>
      <c r="L6">
        <v>1</v>
      </c>
    </row>
    <row r="7" spans="1:12" x14ac:dyDescent="0.35">
      <c r="A7">
        <v>2016</v>
      </c>
      <c r="B7" t="s">
        <v>20</v>
      </c>
      <c r="C7" t="s">
        <v>71</v>
      </c>
      <c r="D7" t="s">
        <v>73</v>
      </c>
      <c r="E7">
        <v>442</v>
      </c>
      <c r="F7">
        <v>2</v>
      </c>
      <c r="G7">
        <v>1</v>
      </c>
      <c r="H7">
        <v>93.8</v>
      </c>
      <c r="I7">
        <v>104</v>
      </c>
      <c r="J7">
        <v>2</v>
      </c>
      <c r="K7">
        <v>4</v>
      </c>
      <c r="L7">
        <v>2</v>
      </c>
    </row>
    <row r="8" spans="1:12" x14ac:dyDescent="0.35">
      <c r="A8">
        <v>2014</v>
      </c>
      <c r="B8" t="s">
        <v>20</v>
      </c>
      <c r="C8" t="s">
        <v>74</v>
      </c>
      <c r="D8" t="s">
        <v>75</v>
      </c>
      <c r="E8">
        <v>320</v>
      </c>
      <c r="F8">
        <v>4</v>
      </c>
      <c r="G8">
        <v>2</v>
      </c>
      <c r="H8">
        <v>101.1</v>
      </c>
      <c r="I8">
        <v>57</v>
      </c>
      <c r="J8">
        <v>0</v>
      </c>
      <c r="K8">
        <v>5</v>
      </c>
      <c r="L8">
        <v>2</v>
      </c>
    </row>
    <row r="9" spans="1:12" x14ac:dyDescent="0.35">
      <c r="A9">
        <v>2014</v>
      </c>
      <c r="B9" t="s">
        <v>74</v>
      </c>
      <c r="C9" t="s">
        <v>20</v>
      </c>
      <c r="D9" t="s">
        <v>76</v>
      </c>
      <c r="E9">
        <v>234</v>
      </c>
      <c r="F9">
        <v>2</v>
      </c>
      <c r="G9">
        <v>1</v>
      </c>
      <c r="H9">
        <v>110.6</v>
      </c>
      <c r="I9">
        <v>162</v>
      </c>
      <c r="J9">
        <v>1</v>
      </c>
      <c r="K9">
        <v>5</v>
      </c>
      <c r="L9">
        <v>1</v>
      </c>
    </row>
    <row r="10" spans="1:12" x14ac:dyDescent="0.35">
      <c r="A10">
        <v>2011</v>
      </c>
      <c r="B10" t="s">
        <v>20</v>
      </c>
      <c r="C10" t="s">
        <v>77</v>
      </c>
      <c r="D10" t="s">
        <v>78</v>
      </c>
      <c r="E10">
        <v>266</v>
      </c>
      <c r="F10">
        <v>2</v>
      </c>
      <c r="G10">
        <v>1</v>
      </c>
      <c r="H10">
        <v>91.1</v>
      </c>
      <c r="I10">
        <v>83</v>
      </c>
      <c r="J10">
        <v>0</v>
      </c>
      <c r="K10">
        <v>8</v>
      </c>
      <c r="L10">
        <v>1</v>
      </c>
    </row>
    <row r="11" spans="1:12" x14ac:dyDescent="0.35">
      <c r="A11">
        <v>2011</v>
      </c>
      <c r="B11" t="s">
        <v>77</v>
      </c>
      <c r="C11" t="s">
        <v>20</v>
      </c>
      <c r="D11" t="s">
        <v>79</v>
      </c>
      <c r="E11">
        <v>282</v>
      </c>
      <c r="F11">
        <v>1</v>
      </c>
      <c r="G11">
        <v>0</v>
      </c>
      <c r="H11">
        <v>103.7</v>
      </c>
      <c r="I11">
        <v>114</v>
      </c>
      <c r="J11">
        <v>1</v>
      </c>
      <c r="K11">
        <v>2</v>
      </c>
      <c r="L11">
        <v>0</v>
      </c>
    </row>
    <row r="12" spans="1:12" x14ac:dyDescent="0.35">
      <c r="A12">
        <v>2007</v>
      </c>
      <c r="B12" t="s">
        <v>20</v>
      </c>
      <c r="C12" t="s">
        <v>77</v>
      </c>
      <c r="D12" t="s">
        <v>80</v>
      </c>
      <c r="E12">
        <v>229</v>
      </c>
      <c r="F12">
        <v>1</v>
      </c>
      <c r="G12">
        <v>0</v>
      </c>
      <c r="H12">
        <v>82.5</v>
      </c>
      <c r="I12">
        <v>45</v>
      </c>
      <c r="J12">
        <v>1</v>
      </c>
      <c r="K12">
        <v>8</v>
      </c>
      <c r="L12">
        <v>1</v>
      </c>
    </row>
    <row r="13" spans="1:12" x14ac:dyDescent="0.35">
      <c r="A13">
        <v>2007</v>
      </c>
      <c r="B13" t="s">
        <v>77</v>
      </c>
      <c r="C13" t="s">
        <v>20</v>
      </c>
      <c r="D13" t="s">
        <v>81</v>
      </c>
      <c r="E13">
        <v>247</v>
      </c>
      <c r="F13">
        <v>2</v>
      </c>
      <c r="G13">
        <v>1</v>
      </c>
      <c r="H13">
        <v>87.3</v>
      </c>
      <c r="I13">
        <v>91</v>
      </c>
      <c r="J13">
        <v>0</v>
      </c>
      <c r="K13">
        <v>1</v>
      </c>
      <c r="L13">
        <v>1</v>
      </c>
    </row>
    <row r="14" spans="1:12" x14ac:dyDescent="0.35">
      <c r="A14">
        <v>2004</v>
      </c>
      <c r="B14" t="s">
        <v>20</v>
      </c>
      <c r="C14" t="s">
        <v>68</v>
      </c>
      <c r="D14" t="s">
        <v>82</v>
      </c>
      <c r="E14">
        <v>219</v>
      </c>
      <c r="F14">
        <v>2</v>
      </c>
      <c r="G14">
        <v>0</v>
      </c>
      <c r="H14">
        <v>110.2</v>
      </c>
      <c r="I14">
        <v>112</v>
      </c>
      <c r="J14">
        <v>1</v>
      </c>
      <c r="K14">
        <v>6</v>
      </c>
      <c r="L14">
        <v>1</v>
      </c>
    </row>
    <row r="15" spans="1:12" x14ac:dyDescent="0.35">
      <c r="A15">
        <v>2004</v>
      </c>
      <c r="B15" t="s">
        <v>68</v>
      </c>
      <c r="C15" t="s">
        <v>20</v>
      </c>
      <c r="D15" t="s">
        <v>83</v>
      </c>
      <c r="E15">
        <v>324</v>
      </c>
      <c r="F15">
        <v>3</v>
      </c>
      <c r="G15">
        <v>3</v>
      </c>
      <c r="H15">
        <v>75.400000000000006</v>
      </c>
      <c r="I15">
        <v>45</v>
      </c>
      <c r="J15">
        <v>0</v>
      </c>
      <c r="K15">
        <v>10</v>
      </c>
      <c r="L15">
        <v>4</v>
      </c>
    </row>
    <row r="16" spans="1:12" x14ac:dyDescent="0.35">
      <c r="A16">
        <v>2003</v>
      </c>
      <c r="B16" t="s">
        <v>84</v>
      </c>
      <c r="C16" t="s">
        <v>20</v>
      </c>
      <c r="D16" t="s">
        <v>85</v>
      </c>
      <c r="E16">
        <v>295</v>
      </c>
      <c r="F16">
        <v>3</v>
      </c>
      <c r="G16">
        <v>0</v>
      </c>
      <c r="H16">
        <v>113.6</v>
      </c>
      <c r="I16">
        <v>92</v>
      </c>
      <c r="J16">
        <v>1</v>
      </c>
      <c r="K16">
        <v>4</v>
      </c>
      <c r="L16">
        <v>1</v>
      </c>
    </row>
    <row r="17" spans="1:12" x14ac:dyDescent="0.35">
      <c r="A17">
        <v>2003</v>
      </c>
      <c r="B17" t="s">
        <v>20</v>
      </c>
      <c r="C17" t="s">
        <v>84</v>
      </c>
      <c r="D17" t="s">
        <v>86</v>
      </c>
      <c r="E17">
        <v>354</v>
      </c>
      <c r="F17">
        <v>3</v>
      </c>
      <c r="G17">
        <v>1</v>
      </c>
      <c r="H17">
        <v>100.5</v>
      </c>
      <c r="I17">
        <v>127</v>
      </c>
      <c r="J17">
        <v>1</v>
      </c>
      <c r="K17">
        <v>3</v>
      </c>
      <c r="L17">
        <v>1</v>
      </c>
    </row>
    <row r="18" spans="1:12" x14ac:dyDescent="0.35">
      <c r="A18">
        <v>2001</v>
      </c>
      <c r="B18" t="s">
        <v>20</v>
      </c>
      <c r="C18" t="s">
        <v>87</v>
      </c>
      <c r="D18" t="s">
        <v>88</v>
      </c>
      <c r="E18">
        <v>134</v>
      </c>
      <c r="F18">
        <v>1</v>
      </c>
      <c r="G18">
        <v>0</v>
      </c>
      <c r="H18">
        <v>86.2</v>
      </c>
      <c r="I18">
        <v>133</v>
      </c>
      <c r="J18">
        <v>0</v>
      </c>
      <c r="K18">
        <v>4</v>
      </c>
      <c r="L18">
        <v>0</v>
      </c>
    </row>
    <row r="19" spans="1:12" x14ac:dyDescent="0.35">
      <c r="A19">
        <v>2001</v>
      </c>
      <c r="B19" t="s">
        <v>87</v>
      </c>
      <c r="C19" t="s">
        <v>20</v>
      </c>
      <c r="D19" t="s">
        <v>89</v>
      </c>
      <c r="E19">
        <v>337</v>
      </c>
      <c r="F19">
        <v>1</v>
      </c>
      <c r="G19">
        <v>2</v>
      </c>
      <c r="H19">
        <v>78.3</v>
      </c>
      <c r="I19">
        <v>90</v>
      </c>
      <c r="J19">
        <v>1</v>
      </c>
      <c r="K19">
        <v>7</v>
      </c>
      <c r="L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C03C-4C43-4240-964E-2E25D2FA2C28}">
  <dimension ref="A3:E46"/>
  <sheetViews>
    <sheetView zoomScale="80" zoomScaleNormal="80" workbookViewId="0">
      <selection activeCell="C12" sqref="C12:H20"/>
    </sheetView>
  </sheetViews>
  <sheetFormatPr defaultRowHeight="14.5" x14ac:dyDescent="0.35"/>
  <cols>
    <col min="1" max="1" width="13.36328125" bestFit="1" customWidth="1"/>
    <col min="2" max="2" width="18.7265625" bestFit="1" customWidth="1"/>
    <col min="3" max="3" width="18.08984375" bestFit="1" customWidth="1"/>
    <col min="4" max="4" width="5.81640625" bestFit="1" customWidth="1"/>
    <col min="5" max="5" width="13.36328125" bestFit="1" customWidth="1"/>
    <col min="6" max="8" width="13.1796875" bestFit="1" customWidth="1"/>
    <col min="9" max="15" width="5.81640625" bestFit="1" customWidth="1"/>
    <col min="16" max="16" width="10.7265625" bestFit="1" customWidth="1"/>
    <col min="17" max="17" width="9.08984375" bestFit="1" customWidth="1"/>
    <col min="18" max="18" width="6.7265625" bestFit="1" customWidth="1"/>
    <col min="19" max="19" width="4.81640625" bestFit="1" customWidth="1"/>
    <col min="20" max="20" width="5.81640625" bestFit="1" customWidth="1"/>
    <col min="21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30" width="4.81640625" bestFit="1" customWidth="1"/>
    <col min="31" max="31" width="9.6328125" bestFit="1" customWidth="1"/>
    <col min="32" max="32" width="5.26953125" bestFit="1" customWidth="1"/>
    <col min="33" max="34" width="4.81640625" bestFit="1" customWidth="1"/>
    <col min="35" max="35" width="8.1796875" bestFit="1" customWidth="1"/>
    <col min="36" max="36" width="6.08984375" bestFit="1" customWidth="1"/>
    <col min="37" max="37" width="9" bestFit="1" customWidth="1"/>
    <col min="38" max="38" width="6.54296875" bestFit="1" customWidth="1"/>
    <col min="39" max="39" width="9.453125" bestFit="1" customWidth="1"/>
    <col min="40" max="40" width="10.7265625" bestFit="1" customWidth="1"/>
    <col min="41" max="41" width="6.6328125" bestFit="1" customWidth="1"/>
    <col min="42" max="42" width="4.81640625" bestFit="1" customWidth="1"/>
    <col min="43" max="43" width="9.54296875" bestFit="1" customWidth="1"/>
    <col min="44" max="44" width="10.7265625" bestFit="1" customWidth="1"/>
  </cols>
  <sheetData>
    <row r="3" spans="1:2" x14ac:dyDescent="0.35">
      <c r="A3" s="2" t="s">
        <v>54</v>
      </c>
      <c r="B3" t="s">
        <v>91</v>
      </c>
    </row>
    <row r="4" spans="1:2" x14ac:dyDescent="0.35">
      <c r="A4" s="3">
        <v>2001</v>
      </c>
      <c r="B4" s="4">
        <v>126</v>
      </c>
    </row>
    <row r="5" spans="1:2" x14ac:dyDescent="0.35">
      <c r="A5" s="5" t="s">
        <v>20</v>
      </c>
      <c r="B5" s="4">
        <v>80.8</v>
      </c>
    </row>
    <row r="6" spans="1:2" x14ac:dyDescent="0.35">
      <c r="A6" s="5" t="s">
        <v>26</v>
      </c>
      <c r="B6" s="4">
        <v>45.2</v>
      </c>
    </row>
    <row r="7" spans="1:2" x14ac:dyDescent="0.35">
      <c r="A7" s="3">
        <v>2003</v>
      </c>
      <c r="B7" s="4">
        <v>111.6</v>
      </c>
    </row>
    <row r="8" spans="1:2" x14ac:dyDescent="0.35">
      <c r="A8" s="5" t="s">
        <v>20</v>
      </c>
      <c r="B8" s="4">
        <v>76.099999999999994</v>
      </c>
    </row>
    <row r="9" spans="1:2" x14ac:dyDescent="0.35">
      <c r="A9" s="5" t="s">
        <v>32</v>
      </c>
      <c r="B9" s="4">
        <v>35.5</v>
      </c>
    </row>
    <row r="10" spans="1:2" x14ac:dyDescent="0.35">
      <c r="A10" s="3">
        <v>2004</v>
      </c>
      <c r="B10" s="4">
        <v>208.6</v>
      </c>
    </row>
    <row r="11" spans="1:2" x14ac:dyDescent="0.35">
      <c r="A11" s="5" t="s">
        <v>20</v>
      </c>
      <c r="B11" s="4">
        <v>130.5</v>
      </c>
    </row>
    <row r="12" spans="1:2" x14ac:dyDescent="0.35">
      <c r="A12" s="5" t="s">
        <v>26</v>
      </c>
      <c r="B12" s="4">
        <v>78.099999999999994</v>
      </c>
    </row>
    <row r="13" spans="1:2" x14ac:dyDescent="0.35">
      <c r="A13" s="3">
        <v>2006</v>
      </c>
      <c r="B13" s="4">
        <v>158.6</v>
      </c>
    </row>
    <row r="14" spans="1:2" x14ac:dyDescent="0.35">
      <c r="A14" s="5" t="s">
        <v>20</v>
      </c>
      <c r="B14" s="4">
        <v>79.5</v>
      </c>
    </row>
    <row r="15" spans="1:2" x14ac:dyDescent="0.35">
      <c r="A15" s="5" t="s">
        <v>32</v>
      </c>
      <c r="B15" s="4">
        <v>79.099999999999994</v>
      </c>
    </row>
    <row r="16" spans="1:2" x14ac:dyDescent="0.35">
      <c r="A16" s="3">
        <v>2007</v>
      </c>
      <c r="B16" s="4">
        <v>112.5</v>
      </c>
    </row>
    <row r="17" spans="1:5" x14ac:dyDescent="0.35">
      <c r="A17" s="5" t="s">
        <v>20</v>
      </c>
      <c r="B17" s="4">
        <v>66.400000000000006</v>
      </c>
    </row>
    <row r="18" spans="1:5" x14ac:dyDescent="0.35">
      <c r="A18" s="5" t="s">
        <v>42</v>
      </c>
      <c r="B18" s="4">
        <v>46.1</v>
      </c>
    </row>
    <row r="19" spans="1:5" x14ac:dyDescent="0.35">
      <c r="A19" s="3">
        <v>2011</v>
      </c>
      <c r="B19" s="4">
        <v>152.9</v>
      </c>
    </row>
    <row r="20" spans="1:5" x14ac:dyDescent="0.35">
      <c r="A20" s="5" t="s">
        <v>20</v>
      </c>
      <c r="B20" s="4">
        <v>57.5</v>
      </c>
    </row>
    <row r="21" spans="1:5" x14ac:dyDescent="0.35">
      <c r="A21" s="5" t="s">
        <v>37</v>
      </c>
      <c r="B21" s="4">
        <v>95.4</v>
      </c>
    </row>
    <row r="22" spans="1:5" x14ac:dyDescent="0.35">
      <c r="A22" s="3">
        <v>2012</v>
      </c>
      <c r="B22" s="4">
        <v>168.5</v>
      </c>
    </row>
    <row r="23" spans="1:5" x14ac:dyDescent="0.35">
      <c r="A23" s="5" t="s">
        <v>20</v>
      </c>
      <c r="B23" s="4">
        <v>62.3</v>
      </c>
    </row>
    <row r="24" spans="1:5" x14ac:dyDescent="0.35">
      <c r="A24" s="5" t="s">
        <v>37</v>
      </c>
      <c r="B24" s="4">
        <v>106.2</v>
      </c>
    </row>
    <row r="25" spans="1:5" x14ac:dyDescent="0.35">
      <c r="A25" s="3">
        <v>2013</v>
      </c>
      <c r="B25" s="4">
        <v>212.3</v>
      </c>
    </row>
    <row r="26" spans="1:5" x14ac:dyDescent="0.35">
      <c r="A26" s="5" t="s">
        <v>20</v>
      </c>
      <c r="B26" s="4">
        <v>93.9</v>
      </c>
    </row>
    <row r="27" spans="1:5" x14ac:dyDescent="0.35">
      <c r="A27" s="5" t="s">
        <v>29</v>
      </c>
      <c r="B27" s="4">
        <v>118.4</v>
      </c>
    </row>
    <row r="28" spans="1:5" x14ac:dyDescent="0.35">
      <c r="A28" s="3">
        <v>2014</v>
      </c>
      <c r="B28" s="4">
        <v>123.4</v>
      </c>
      <c r="C28">
        <f>956.5/11</f>
        <v>86.954545454545453</v>
      </c>
      <c r="E28">
        <f>235.7/3</f>
        <v>78.566666666666663</v>
      </c>
    </row>
    <row r="29" spans="1:5" x14ac:dyDescent="0.35">
      <c r="A29" s="5" t="s">
        <v>20</v>
      </c>
      <c r="B29" s="4">
        <v>100.4</v>
      </c>
    </row>
    <row r="30" spans="1:5" x14ac:dyDescent="0.35">
      <c r="A30" s="5" t="s">
        <v>32</v>
      </c>
      <c r="B30" s="4">
        <v>23</v>
      </c>
    </row>
    <row r="31" spans="1:5" x14ac:dyDescent="0.35">
      <c r="A31" s="3">
        <v>2015</v>
      </c>
      <c r="B31" s="4">
        <v>146.5</v>
      </c>
    </row>
    <row r="32" spans="1:5" x14ac:dyDescent="0.35">
      <c r="A32" s="5" t="s">
        <v>20</v>
      </c>
      <c r="B32" s="4">
        <v>56.4</v>
      </c>
      <c r="C32">
        <f>1192.2/14</f>
        <v>85.157142857142858</v>
      </c>
      <c r="E32">
        <f>1117.3/14</f>
        <v>79.80714285714285</v>
      </c>
    </row>
    <row r="33" spans="1:2" x14ac:dyDescent="0.35">
      <c r="A33" s="5" t="s">
        <v>29</v>
      </c>
      <c r="B33" s="4">
        <v>90.1</v>
      </c>
    </row>
    <row r="34" spans="1:2" x14ac:dyDescent="0.35">
      <c r="A34" s="3">
        <v>2016</v>
      </c>
      <c r="B34" s="4">
        <v>210.6</v>
      </c>
    </row>
    <row r="35" spans="1:2" x14ac:dyDescent="0.35">
      <c r="A35" s="5" t="s">
        <v>20</v>
      </c>
      <c r="B35" s="4">
        <v>127.5</v>
      </c>
    </row>
    <row r="36" spans="1:2" x14ac:dyDescent="0.35">
      <c r="A36" s="5" t="s">
        <v>26</v>
      </c>
      <c r="B36" s="4">
        <v>83.1</v>
      </c>
    </row>
    <row r="37" spans="1:2" x14ac:dyDescent="0.35">
      <c r="A37" s="3">
        <v>2017</v>
      </c>
      <c r="B37" s="4">
        <v>208.5</v>
      </c>
    </row>
    <row r="38" spans="1:2" x14ac:dyDescent="0.35">
      <c r="A38" s="5" t="s">
        <v>20</v>
      </c>
      <c r="B38" s="4">
        <v>110</v>
      </c>
    </row>
    <row r="39" spans="1:2" x14ac:dyDescent="0.35">
      <c r="A39" s="5" t="s">
        <v>23</v>
      </c>
      <c r="B39" s="4">
        <v>98.5</v>
      </c>
    </row>
    <row r="40" spans="1:2" x14ac:dyDescent="0.35">
      <c r="A40" s="3">
        <v>2018</v>
      </c>
      <c r="B40" s="4">
        <v>194.1</v>
      </c>
    </row>
    <row r="41" spans="1:2" x14ac:dyDescent="0.35">
      <c r="A41" s="5" t="s">
        <v>20</v>
      </c>
      <c r="B41" s="4">
        <v>77.099999999999994</v>
      </c>
    </row>
    <row r="42" spans="1:2" x14ac:dyDescent="0.35">
      <c r="A42" s="5" t="s">
        <v>19</v>
      </c>
      <c r="B42" s="4">
        <v>117</v>
      </c>
    </row>
    <row r="43" spans="1:2" x14ac:dyDescent="0.35">
      <c r="A43" s="3">
        <v>2020</v>
      </c>
      <c r="B43" s="4">
        <v>175.39999999999998</v>
      </c>
    </row>
    <row r="44" spans="1:2" x14ac:dyDescent="0.35">
      <c r="A44" s="5" t="s">
        <v>16</v>
      </c>
      <c r="B44" s="4">
        <v>73.8</v>
      </c>
    </row>
    <row r="45" spans="1:2" x14ac:dyDescent="0.35">
      <c r="A45" s="5" t="s">
        <v>15</v>
      </c>
      <c r="B45" s="4">
        <v>101.6</v>
      </c>
    </row>
    <row r="46" spans="1:2" x14ac:dyDescent="0.35">
      <c r="A46" s="3" t="s">
        <v>55</v>
      </c>
      <c r="B46" s="4">
        <v>2309.5000000000005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4167-A58B-4B3A-9401-1A1E3E8250D1}">
  <dimension ref="A3:B46"/>
  <sheetViews>
    <sheetView zoomScale="80" zoomScaleNormal="80" workbookViewId="0">
      <selection activeCell="U13" sqref="U13"/>
    </sheetView>
  </sheetViews>
  <sheetFormatPr defaultRowHeight="14.5" x14ac:dyDescent="0.35"/>
  <cols>
    <col min="1" max="1" width="13.36328125" bestFit="1" customWidth="1"/>
    <col min="2" max="2" width="22.26953125" bestFit="1" customWidth="1"/>
    <col min="3" max="3" width="4.36328125" bestFit="1" customWidth="1"/>
    <col min="4" max="4" width="4.453125" bestFit="1" customWidth="1"/>
    <col min="5" max="5" width="3.90625" bestFit="1" customWidth="1"/>
    <col min="6" max="6" width="3.7265625" bestFit="1" customWidth="1"/>
    <col min="7" max="7" width="4.36328125" bestFit="1" customWidth="1"/>
    <col min="8" max="8" width="4.90625" bestFit="1" customWidth="1"/>
    <col min="9" max="9" width="3.453125" bestFit="1" customWidth="1"/>
    <col min="10" max="10" width="4.26953125" bestFit="1" customWidth="1"/>
    <col min="11" max="11" width="4.7265625" bestFit="1" customWidth="1"/>
    <col min="12" max="12" width="10.7265625" bestFit="1" customWidth="1"/>
  </cols>
  <sheetData>
    <row r="3" spans="1:2" x14ac:dyDescent="0.35">
      <c r="A3" s="2" t="s">
        <v>54</v>
      </c>
      <c r="B3" t="s">
        <v>57</v>
      </c>
    </row>
    <row r="4" spans="1:2" x14ac:dyDescent="0.35">
      <c r="A4" s="3">
        <v>2001</v>
      </c>
      <c r="B4" s="4">
        <v>43</v>
      </c>
    </row>
    <row r="5" spans="1:2" x14ac:dyDescent="0.35">
      <c r="A5" s="5" t="s">
        <v>20</v>
      </c>
      <c r="B5" s="4">
        <v>22</v>
      </c>
    </row>
    <row r="6" spans="1:2" x14ac:dyDescent="0.35">
      <c r="A6" s="5" t="s">
        <v>26</v>
      </c>
      <c r="B6" s="4">
        <v>21</v>
      </c>
    </row>
    <row r="7" spans="1:2" x14ac:dyDescent="0.35">
      <c r="A7" s="3">
        <v>2003</v>
      </c>
      <c r="B7" s="4">
        <v>21</v>
      </c>
    </row>
    <row r="8" spans="1:2" x14ac:dyDescent="0.35">
      <c r="A8" s="5" t="s">
        <v>20</v>
      </c>
      <c r="B8" s="4">
        <v>1</v>
      </c>
    </row>
    <row r="9" spans="1:2" x14ac:dyDescent="0.35">
      <c r="A9" s="5" t="s">
        <v>32</v>
      </c>
      <c r="B9" s="4">
        <v>20</v>
      </c>
    </row>
    <row r="10" spans="1:2" x14ac:dyDescent="0.35">
      <c r="A10" s="3">
        <v>2004</v>
      </c>
      <c r="B10" s="4">
        <v>3</v>
      </c>
    </row>
    <row r="11" spans="1:2" x14ac:dyDescent="0.35">
      <c r="A11" s="5" t="s">
        <v>20</v>
      </c>
      <c r="B11" s="4">
        <v>2</v>
      </c>
    </row>
    <row r="12" spans="1:2" x14ac:dyDescent="0.35">
      <c r="A12" s="5" t="s">
        <v>26</v>
      </c>
      <c r="B12" s="4">
        <v>1</v>
      </c>
    </row>
    <row r="13" spans="1:2" x14ac:dyDescent="0.35">
      <c r="A13" s="3">
        <v>2006</v>
      </c>
      <c r="B13" s="4">
        <v>25</v>
      </c>
    </row>
    <row r="14" spans="1:2" x14ac:dyDescent="0.35">
      <c r="A14" s="5" t="s">
        <v>20</v>
      </c>
      <c r="B14" s="4">
        <v>2</v>
      </c>
    </row>
    <row r="15" spans="1:2" x14ac:dyDescent="0.35">
      <c r="A15" s="5" t="s">
        <v>32</v>
      </c>
      <c r="B15" s="4">
        <v>23</v>
      </c>
    </row>
    <row r="16" spans="1:2" x14ac:dyDescent="0.35">
      <c r="A16" s="3">
        <v>2007</v>
      </c>
      <c r="B16" s="4">
        <v>9</v>
      </c>
    </row>
    <row r="17" spans="1:2" x14ac:dyDescent="0.35">
      <c r="A17" s="5" t="s">
        <v>20</v>
      </c>
      <c r="B17" s="4">
        <v>4</v>
      </c>
    </row>
    <row r="18" spans="1:2" x14ac:dyDescent="0.35">
      <c r="A18" s="5" t="s">
        <v>42</v>
      </c>
      <c r="B18" s="4">
        <v>5</v>
      </c>
    </row>
    <row r="19" spans="1:2" x14ac:dyDescent="0.35">
      <c r="A19" s="3">
        <v>2011</v>
      </c>
      <c r="B19" s="4">
        <v>18</v>
      </c>
    </row>
    <row r="20" spans="1:2" x14ac:dyDescent="0.35">
      <c r="A20" s="5" t="s">
        <v>20</v>
      </c>
      <c r="B20" s="4">
        <v>15</v>
      </c>
    </row>
    <row r="21" spans="1:2" x14ac:dyDescent="0.35">
      <c r="A21" s="5" t="s">
        <v>37</v>
      </c>
      <c r="B21" s="4">
        <v>3</v>
      </c>
    </row>
    <row r="22" spans="1:2" x14ac:dyDescent="0.35">
      <c r="A22" s="3">
        <v>2012</v>
      </c>
      <c r="B22" s="4">
        <v>21</v>
      </c>
    </row>
    <row r="23" spans="1:2" x14ac:dyDescent="0.35">
      <c r="A23" s="5" t="s">
        <v>20</v>
      </c>
      <c r="B23" s="4">
        <v>9</v>
      </c>
    </row>
    <row r="24" spans="1:2" x14ac:dyDescent="0.35">
      <c r="A24" s="5" t="s">
        <v>37</v>
      </c>
      <c r="B24" s="4">
        <v>12</v>
      </c>
    </row>
    <row r="25" spans="1:2" x14ac:dyDescent="0.35">
      <c r="A25" s="3">
        <v>2013</v>
      </c>
      <c r="B25" s="4">
        <v>32</v>
      </c>
    </row>
    <row r="26" spans="1:2" x14ac:dyDescent="0.35">
      <c r="A26" s="5" t="s">
        <v>20</v>
      </c>
      <c r="B26" s="4">
        <v>10</v>
      </c>
    </row>
    <row r="27" spans="1:2" x14ac:dyDescent="0.35">
      <c r="A27" s="5" t="s">
        <v>29</v>
      </c>
      <c r="B27" s="4">
        <v>22</v>
      </c>
    </row>
    <row r="28" spans="1:2" x14ac:dyDescent="0.35">
      <c r="A28" s="3">
        <v>2014</v>
      </c>
      <c r="B28" s="4">
        <v>27</v>
      </c>
    </row>
    <row r="29" spans="1:2" x14ac:dyDescent="0.35">
      <c r="A29" s="5" t="s">
        <v>20</v>
      </c>
      <c r="B29" s="4">
        <v>8</v>
      </c>
    </row>
    <row r="30" spans="1:2" x14ac:dyDescent="0.35">
      <c r="A30" s="5" t="s">
        <v>32</v>
      </c>
      <c r="B30" s="4">
        <v>19</v>
      </c>
    </row>
    <row r="31" spans="1:2" x14ac:dyDescent="0.35">
      <c r="A31" s="3">
        <v>2015</v>
      </c>
      <c r="B31" s="4">
        <v>14</v>
      </c>
    </row>
    <row r="32" spans="1:2" x14ac:dyDescent="0.35">
      <c r="A32" s="5" t="s">
        <v>20</v>
      </c>
      <c r="B32" s="4">
        <v>10</v>
      </c>
    </row>
    <row r="33" spans="1:2" x14ac:dyDescent="0.35">
      <c r="A33" s="5" t="s">
        <v>29</v>
      </c>
      <c r="B33" s="4">
        <v>4</v>
      </c>
    </row>
    <row r="34" spans="1:2" x14ac:dyDescent="0.35">
      <c r="A34" s="3">
        <v>2016</v>
      </c>
      <c r="B34" s="4">
        <v>11</v>
      </c>
    </row>
    <row r="35" spans="1:2" x14ac:dyDescent="0.35">
      <c r="A35" s="5" t="s">
        <v>20</v>
      </c>
      <c r="B35" s="4">
        <v>1</v>
      </c>
    </row>
    <row r="36" spans="1:2" x14ac:dyDescent="0.35">
      <c r="A36" s="5" t="s">
        <v>26</v>
      </c>
      <c r="B36" s="4">
        <v>10</v>
      </c>
    </row>
    <row r="37" spans="1:2" x14ac:dyDescent="0.35">
      <c r="A37" s="3">
        <v>2017</v>
      </c>
      <c r="B37" s="4">
        <v>7</v>
      </c>
    </row>
    <row r="38" spans="1:2" x14ac:dyDescent="0.35">
      <c r="A38" s="5" t="s">
        <v>20</v>
      </c>
      <c r="B38" s="4">
        <v>5</v>
      </c>
    </row>
    <row r="39" spans="1:2" x14ac:dyDescent="0.35">
      <c r="A39" s="5" t="s">
        <v>23</v>
      </c>
      <c r="B39" s="4">
        <v>2</v>
      </c>
    </row>
    <row r="40" spans="1:2" x14ac:dyDescent="0.35">
      <c r="A40" s="3">
        <v>2018</v>
      </c>
      <c r="B40" s="4">
        <v>31</v>
      </c>
    </row>
    <row r="41" spans="1:2" x14ac:dyDescent="0.35">
      <c r="A41" s="5" t="s">
        <v>20</v>
      </c>
      <c r="B41" s="4">
        <v>7</v>
      </c>
    </row>
    <row r="42" spans="1:2" x14ac:dyDescent="0.35">
      <c r="A42" s="5" t="s">
        <v>19</v>
      </c>
      <c r="B42" s="4">
        <v>24</v>
      </c>
    </row>
    <row r="43" spans="1:2" x14ac:dyDescent="0.35">
      <c r="A43" s="6">
        <v>2020</v>
      </c>
      <c r="B43" s="4">
        <v>21</v>
      </c>
    </row>
    <row r="44" spans="1:2" x14ac:dyDescent="0.35">
      <c r="A44" s="5" t="s">
        <v>16</v>
      </c>
      <c r="B44" s="4">
        <v>8</v>
      </c>
    </row>
    <row r="45" spans="1:2" x14ac:dyDescent="0.35">
      <c r="A45" s="5" t="s">
        <v>15</v>
      </c>
      <c r="B45" s="4">
        <v>13</v>
      </c>
    </row>
    <row r="46" spans="1:2" x14ac:dyDescent="0.35">
      <c r="A46" s="3" t="s">
        <v>55</v>
      </c>
      <c r="B46" s="4">
        <v>283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022-7371-4E21-8980-88E3C654DB00}">
  <dimension ref="A3:B46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20.90625" bestFit="1" customWidth="1"/>
  </cols>
  <sheetData>
    <row r="3" spans="1:2" x14ac:dyDescent="0.35">
      <c r="A3" s="2" t="s">
        <v>54</v>
      </c>
      <c r="B3" t="s">
        <v>56</v>
      </c>
    </row>
    <row r="4" spans="1:2" x14ac:dyDescent="0.35">
      <c r="A4" s="3">
        <v>2001</v>
      </c>
      <c r="B4" s="4">
        <v>13</v>
      </c>
    </row>
    <row r="5" spans="1:2" x14ac:dyDescent="0.35">
      <c r="A5" s="5" t="s">
        <v>20</v>
      </c>
      <c r="B5" s="4">
        <v>6</v>
      </c>
    </row>
    <row r="6" spans="1:2" x14ac:dyDescent="0.35">
      <c r="A6" s="5" t="s">
        <v>26</v>
      </c>
      <c r="B6" s="4">
        <v>7</v>
      </c>
    </row>
    <row r="7" spans="1:2" x14ac:dyDescent="0.35">
      <c r="A7" s="3">
        <v>2003</v>
      </c>
      <c r="B7" s="4">
        <v>14</v>
      </c>
    </row>
    <row r="8" spans="1:2" x14ac:dyDescent="0.35">
      <c r="A8" s="5" t="s">
        <v>20</v>
      </c>
      <c r="B8" s="4">
        <v>12</v>
      </c>
    </row>
    <row r="9" spans="1:2" x14ac:dyDescent="0.35">
      <c r="A9" s="5" t="s">
        <v>32</v>
      </c>
      <c r="B9" s="4">
        <v>2</v>
      </c>
    </row>
    <row r="10" spans="1:2" x14ac:dyDescent="0.35">
      <c r="A10" s="3">
        <v>2004</v>
      </c>
      <c r="B10" s="4">
        <v>15</v>
      </c>
    </row>
    <row r="11" spans="1:2" x14ac:dyDescent="0.35">
      <c r="A11" s="5" t="s">
        <v>20</v>
      </c>
      <c r="B11" s="4">
        <v>4</v>
      </c>
    </row>
    <row r="12" spans="1:2" x14ac:dyDescent="0.35">
      <c r="A12" s="5" t="s">
        <v>26</v>
      </c>
      <c r="B12" s="4">
        <v>11</v>
      </c>
    </row>
    <row r="13" spans="1:2" x14ac:dyDescent="0.35">
      <c r="A13" s="3">
        <v>2006</v>
      </c>
      <c r="B13" s="4">
        <v>9</v>
      </c>
    </row>
    <row r="14" spans="1:2" x14ac:dyDescent="0.35">
      <c r="A14" s="5" t="s">
        <v>20</v>
      </c>
      <c r="B14" s="4">
        <v>7</v>
      </c>
    </row>
    <row r="15" spans="1:2" x14ac:dyDescent="0.35">
      <c r="A15" s="5" t="s">
        <v>32</v>
      </c>
      <c r="B15" s="4">
        <v>2</v>
      </c>
    </row>
    <row r="16" spans="1:2" x14ac:dyDescent="0.35">
      <c r="A16" s="3">
        <v>2007</v>
      </c>
      <c r="B16" s="4">
        <v>6</v>
      </c>
    </row>
    <row r="17" spans="1:2" x14ac:dyDescent="0.35">
      <c r="A17" s="5" t="s">
        <v>20</v>
      </c>
      <c r="B17" s="4">
        <v>1</v>
      </c>
    </row>
    <row r="18" spans="1:2" x14ac:dyDescent="0.35">
      <c r="A18" s="5" t="s">
        <v>42</v>
      </c>
      <c r="B18" s="4">
        <v>5</v>
      </c>
    </row>
    <row r="19" spans="1:2" x14ac:dyDescent="0.35">
      <c r="A19" s="3">
        <v>2011</v>
      </c>
      <c r="B19" s="4">
        <v>15</v>
      </c>
    </row>
    <row r="20" spans="1:2" x14ac:dyDescent="0.35">
      <c r="A20" s="5" t="s">
        <v>20</v>
      </c>
      <c r="B20" s="4">
        <v>3</v>
      </c>
    </row>
    <row r="21" spans="1:2" x14ac:dyDescent="0.35">
      <c r="A21" s="5" t="s">
        <v>37</v>
      </c>
      <c r="B21" s="4">
        <v>12</v>
      </c>
    </row>
    <row r="22" spans="1:2" x14ac:dyDescent="0.35">
      <c r="A22" s="3">
        <v>2012</v>
      </c>
      <c r="B22" s="4">
        <v>11</v>
      </c>
    </row>
    <row r="23" spans="1:2" x14ac:dyDescent="0.35">
      <c r="A23" s="5" t="s">
        <v>20</v>
      </c>
      <c r="B23" s="4">
        <v>1</v>
      </c>
    </row>
    <row r="24" spans="1:2" x14ac:dyDescent="0.35">
      <c r="A24" s="5" t="s">
        <v>37</v>
      </c>
      <c r="B24" s="4">
        <v>10</v>
      </c>
    </row>
    <row r="25" spans="1:2" x14ac:dyDescent="0.35">
      <c r="A25" s="3">
        <v>2013</v>
      </c>
      <c r="B25" s="4">
        <v>4</v>
      </c>
    </row>
    <row r="26" spans="1:2" x14ac:dyDescent="0.35">
      <c r="A26" s="5" t="s">
        <v>20</v>
      </c>
      <c r="B26" s="4">
        <v>3</v>
      </c>
    </row>
    <row r="27" spans="1:2" x14ac:dyDescent="0.35">
      <c r="A27" s="5" t="s">
        <v>29</v>
      </c>
      <c r="B27" s="4">
        <v>1</v>
      </c>
    </row>
    <row r="28" spans="1:2" x14ac:dyDescent="0.35">
      <c r="A28" s="3">
        <v>2014</v>
      </c>
      <c r="B28" s="4">
        <v>10</v>
      </c>
    </row>
    <row r="29" spans="1:2" x14ac:dyDescent="0.35">
      <c r="A29" s="5" t="s">
        <v>20</v>
      </c>
      <c r="B29" s="4">
        <v>4</v>
      </c>
    </row>
    <row r="30" spans="1:2" x14ac:dyDescent="0.35">
      <c r="A30" s="5" t="s">
        <v>32</v>
      </c>
      <c r="B30" s="4">
        <v>6</v>
      </c>
    </row>
    <row r="31" spans="1:2" x14ac:dyDescent="0.35">
      <c r="A31" s="3">
        <v>2015</v>
      </c>
      <c r="B31" s="4">
        <v>22</v>
      </c>
    </row>
    <row r="32" spans="1:2" x14ac:dyDescent="0.35">
      <c r="A32" s="5" t="s">
        <v>20</v>
      </c>
      <c r="B32" s="4">
        <v>3</v>
      </c>
    </row>
    <row r="33" spans="1:2" x14ac:dyDescent="0.35">
      <c r="A33" s="5" t="s">
        <v>29</v>
      </c>
      <c r="B33" s="4">
        <v>19</v>
      </c>
    </row>
    <row r="34" spans="1:2" x14ac:dyDescent="0.35">
      <c r="A34" s="3">
        <v>2016</v>
      </c>
      <c r="B34" s="4">
        <v>14</v>
      </c>
    </row>
    <row r="35" spans="1:2" x14ac:dyDescent="0.35">
      <c r="A35" s="5" t="s">
        <v>20</v>
      </c>
      <c r="B35" s="4">
        <v>3</v>
      </c>
    </row>
    <row r="36" spans="1:2" x14ac:dyDescent="0.35">
      <c r="A36" s="5" t="s">
        <v>26</v>
      </c>
      <c r="B36" s="4">
        <v>11</v>
      </c>
    </row>
    <row r="37" spans="1:2" x14ac:dyDescent="0.35">
      <c r="A37" s="3">
        <v>2017</v>
      </c>
      <c r="B37" s="4">
        <v>7</v>
      </c>
    </row>
    <row r="38" spans="1:2" x14ac:dyDescent="0.35">
      <c r="A38" s="5" t="s">
        <v>20</v>
      </c>
      <c r="B38" s="4">
        <v>2</v>
      </c>
    </row>
    <row r="39" spans="1:2" x14ac:dyDescent="0.35">
      <c r="A39" s="5" t="s">
        <v>23</v>
      </c>
      <c r="B39" s="4">
        <v>5</v>
      </c>
    </row>
    <row r="40" spans="1:2" x14ac:dyDescent="0.35">
      <c r="A40" s="3">
        <v>2018</v>
      </c>
      <c r="B40" s="4">
        <v>5</v>
      </c>
    </row>
    <row r="41" spans="1:2" x14ac:dyDescent="0.35">
      <c r="A41" s="5" t="s">
        <v>20</v>
      </c>
      <c r="B41" s="4">
        <v>4</v>
      </c>
    </row>
    <row r="42" spans="1:2" x14ac:dyDescent="0.35">
      <c r="A42" s="5" t="s">
        <v>19</v>
      </c>
      <c r="B42" s="4">
        <v>1</v>
      </c>
    </row>
    <row r="43" spans="1:2" x14ac:dyDescent="0.35">
      <c r="A43" s="3">
        <v>2020</v>
      </c>
      <c r="B43" s="4">
        <v>4</v>
      </c>
    </row>
    <row r="44" spans="1:2" x14ac:dyDescent="0.35">
      <c r="A44" s="5" t="s">
        <v>16</v>
      </c>
      <c r="B44" s="4">
        <v>3</v>
      </c>
    </row>
    <row r="45" spans="1:2" x14ac:dyDescent="0.35">
      <c r="A45" s="5" t="s">
        <v>15</v>
      </c>
      <c r="B45" s="4">
        <v>1</v>
      </c>
    </row>
    <row r="46" spans="1:2" x14ac:dyDescent="0.35">
      <c r="A46" s="3" t="s">
        <v>55</v>
      </c>
      <c r="B46" s="4">
        <v>149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05D5-2DBD-49B5-954B-D35A0676B11D}">
  <dimension ref="A3:B46"/>
  <sheetViews>
    <sheetView topLeftCell="A10" zoomScale="80" zoomScaleNormal="80" workbookViewId="0">
      <selection activeCell="M32" sqref="M32"/>
    </sheetView>
  </sheetViews>
  <sheetFormatPr defaultRowHeight="14.5" x14ac:dyDescent="0.35"/>
  <cols>
    <col min="1" max="1" width="13.36328125" bestFit="1" customWidth="1"/>
    <col min="2" max="2" width="19.26953125" bestFit="1" customWidth="1"/>
    <col min="3" max="4" width="17.1796875" bestFit="1" customWidth="1"/>
  </cols>
  <sheetData>
    <row r="3" spans="1:2" x14ac:dyDescent="0.35">
      <c r="A3" s="2" t="s">
        <v>54</v>
      </c>
      <c r="B3" t="s">
        <v>93</v>
      </c>
    </row>
    <row r="4" spans="1:2" x14ac:dyDescent="0.35">
      <c r="A4" s="3">
        <v>2001</v>
      </c>
      <c r="B4" s="4">
        <v>440</v>
      </c>
    </row>
    <row r="5" spans="1:2" x14ac:dyDescent="0.35">
      <c r="A5" s="5" t="s">
        <v>20</v>
      </c>
      <c r="B5" s="4">
        <v>192</v>
      </c>
    </row>
    <row r="6" spans="1:2" x14ac:dyDescent="0.35">
      <c r="A6" s="5" t="s">
        <v>26</v>
      </c>
      <c r="B6" s="4">
        <v>248</v>
      </c>
    </row>
    <row r="7" spans="1:2" x14ac:dyDescent="0.35">
      <c r="A7" s="3">
        <v>2003</v>
      </c>
      <c r="B7" s="4">
        <v>445</v>
      </c>
    </row>
    <row r="8" spans="1:2" x14ac:dyDescent="0.35">
      <c r="A8" s="5" t="s">
        <v>20</v>
      </c>
      <c r="B8" s="4">
        <v>237</v>
      </c>
    </row>
    <row r="9" spans="1:2" x14ac:dyDescent="0.35">
      <c r="A9" s="5" t="s">
        <v>32</v>
      </c>
      <c r="B9" s="4">
        <v>208</v>
      </c>
    </row>
    <row r="10" spans="1:2" x14ac:dyDescent="0.35">
      <c r="A10" s="3">
        <v>2004</v>
      </c>
      <c r="B10" s="4">
        <v>421</v>
      </c>
    </row>
    <row r="11" spans="1:2" x14ac:dyDescent="0.35">
      <c r="A11" s="5" t="s">
        <v>20</v>
      </c>
      <c r="B11" s="4">
        <v>196</v>
      </c>
    </row>
    <row r="12" spans="1:2" x14ac:dyDescent="0.35">
      <c r="A12" s="5" t="s">
        <v>26</v>
      </c>
      <c r="B12" s="4">
        <v>225</v>
      </c>
    </row>
    <row r="13" spans="1:2" x14ac:dyDescent="0.35">
      <c r="A13" s="3">
        <v>2006</v>
      </c>
      <c r="B13" s="4">
        <v>556</v>
      </c>
    </row>
    <row r="14" spans="1:2" x14ac:dyDescent="0.35">
      <c r="A14" s="5" t="s">
        <v>20</v>
      </c>
      <c r="B14" s="4">
        <v>226</v>
      </c>
    </row>
    <row r="15" spans="1:2" x14ac:dyDescent="0.35">
      <c r="A15" s="5" t="s">
        <v>32</v>
      </c>
      <c r="B15" s="4">
        <v>330</v>
      </c>
    </row>
    <row r="16" spans="1:2" x14ac:dyDescent="0.35">
      <c r="A16" s="3">
        <v>2007</v>
      </c>
      <c r="B16" s="4">
        <v>405</v>
      </c>
    </row>
    <row r="17" spans="1:2" x14ac:dyDescent="0.35">
      <c r="A17" s="5" t="s">
        <v>20</v>
      </c>
      <c r="B17" s="4">
        <v>198</v>
      </c>
    </row>
    <row r="18" spans="1:2" x14ac:dyDescent="0.35">
      <c r="A18" s="5" t="s">
        <v>42</v>
      </c>
      <c r="B18" s="4">
        <v>207</v>
      </c>
    </row>
    <row r="19" spans="1:2" x14ac:dyDescent="0.35">
      <c r="A19" s="3">
        <v>2011</v>
      </c>
      <c r="B19" s="4">
        <v>516</v>
      </c>
    </row>
    <row r="20" spans="1:2" x14ac:dyDescent="0.35">
      <c r="A20" s="5" t="s">
        <v>20</v>
      </c>
      <c r="B20" s="4">
        <v>234</v>
      </c>
    </row>
    <row r="21" spans="1:2" x14ac:dyDescent="0.35">
      <c r="A21" s="5" t="s">
        <v>37</v>
      </c>
      <c r="B21" s="4">
        <v>282</v>
      </c>
    </row>
    <row r="22" spans="1:2" x14ac:dyDescent="0.35">
      <c r="A22" s="3">
        <v>2012</v>
      </c>
      <c r="B22" s="4">
        <v>555</v>
      </c>
    </row>
    <row r="23" spans="1:2" x14ac:dyDescent="0.35">
      <c r="A23" s="5" t="s">
        <v>20</v>
      </c>
      <c r="B23" s="4">
        <v>320</v>
      </c>
    </row>
    <row r="24" spans="1:2" x14ac:dyDescent="0.35">
      <c r="A24" s="5" t="s">
        <v>37</v>
      </c>
      <c r="B24" s="4">
        <v>235</v>
      </c>
    </row>
    <row r="25" spans="1:2" x14ac:dyDescent="0.35">
      <c r="A25" s="3">
        <v>2013</v>
      </c>
      <c r="B25" s="4">
        <v>656</v>
      </c>
    </row>
    <row r="26" spans="1:2" x14ac:dyDescent="0.35">
      <c r="A26" s="5" t="s">
        <v>20</v>
      </c>
      <c r="B26" s="4">
        <v>256</v>
      </c>
    </row>
    <row r="27" spans="1:2" x14ac:dyDescent="0.35">
      <c r="A27" s="5" t="s">
        <v>29</v>
      </c>
      <c r="B27" s="4">
        <v>400</v>
      </c>
    </row>
    <row r="28" spans="1:2" x14ac:dyDescent="0.35">
      <c r="A28" s="3">
        <v>2014</v>
      </c>
      <c r="B28" s="4">
        <v>346</v>
      </c>
    </row>
    <row r="29" spans="1:2" x14ac:dyDescent="0.35">
      <c r="A29" s="5" t="s">
        <v>20</v>
      </c>
      <c r="B29" s="4">
        <v>220</v>
      </c>
    </row>
    <row r="30" spans="1:2" x14ac:dyDescent="0.35">
      <c r="A30" s="5" t="s">
        <v>32</v>
      </c>
      <c r="B30" s="4">
        <v>126</v>
      </c>
    </row>
    <row r="31" spans="1:2" x14ac:dyDescent="0.35">
      <c r="A31" s="3">
        <v>2015</v>
      </c>
      <c r="B31" s="4">
        <v>437</v>
      </c>
    </row>
    <row r="32" spans="1:2" x14ac:dyDescent="0.35">
      <c r="A32" s="5" t="s">
        <v>20</v>
      </c>
      <c r="B32" s="4">
        <v>292</v>
      </c>
    </row>
    <row r="33" spans="1:2" x14ac:dyDescent="0.35">
      <c r="A33" s="5" t="s">
        <v>29</v>
      </c>
      <c r="B33" s="4">
        <v>145</v>
      </c>
    </row>
    <row r="34" spans="1:2" x14ac:dyDescent="0.35">
      <c r="A34" s="3">
        <v>2016</v>
      </c>
      <c r="B34" s="4">
        <v>688</v>
      </c>
    </row>
    <row r="35" spans="1:2" x14ac:dyDescent="0.35">
      <c r="A35" s="5" t="s">
        <v>20</v>
      </c>
      <c r="B35" s="4">
        <v>374</v>
      </c>
    </row>
    <row r="36" spans="1:2" x14ac:dyDescent="0.35">
      <c r="A36" s="5" t="s">
        <v>26</v>
      </c>
      <c r="B36" s="4">
        <v>314</v>
      </c>
    </row>
    <row r="37" spans="1:2" x14ac:dyDescent="0.35">
      <c r="A37" s="3">
        <v>2017</v>
      </c>
      <c r="B37" s="4">
        <v>571</v>
      </c>
    </row>
    <row r="38" spans="1:2" x14ac:dyDescent="0.35">
      <c r="A38" s="5" t="s">
        <v>20</v>
      </c>
      <c r="B38" s="4">
        <v>298</v>
      </c>
    </row>
    <row r="39" spans="1:2" x14ac:dyDescent="0.35">
      <c r="A39" s="5" t="s">
        <v>23</v>
      </c>
      <c r="B39" s="4">
        <v>273</v>
      </c>
    </row>
    <row r="40" spans="1:2" x14ac:dyDescent="0.35">
      <c r="A40" s="3">
        <v>2018</v>
      </c>
      <c r="B40" s="4">
        <v>597</v>
      </c>
    </row>
    <row r="41" spans="1:2" x14ac:dyDescent="0.35">
      <c r="A41" s="5" t="s">
        <v>20</v>
      </c>
      <c r="B41" s="4">
        <v>348</v>
      </c>
    </row>
    <row r="42" spans="1:2" x14ac:dyDescent="0.35">
      <c r="A42" s="5" t="s">
        <v>19</v>
      </c>
      <c r="B42" s="4">
        <v>249</v>
      </c>
    </row>
    <row r="43" spans="1:2" x14ac:dyDescent="0.35">
      <c r="A43" s="3">
        <v>2020</v>
      </c>
      <c r="B43" s="4">
        <v>589</v>
      </c>
    </row>
    <row r="44" spans="1:2" x14ac:dyDescent="0.35">
      <c r="A44" s="5" t="s">
        <v>16</v>
      </c>
      <c r="B44" s="4">
        <v>275</v>
      </c>
    </row>
    <row r="45" spans="1:2" x14ac:dyDescent="0.35">
      <c r="A45" s="5" t="s">
        <v>15</v>
      </c>
      <c r="B45" s="4">
        <v>314</v>
      </c>
    </row>
    <row r="46" spans="1:2" x14ac:dyDescent="0.35">
      <c r="A46" s="3" t="s">
        <v>55</v>
      </c>
      <c r="B46" s="4">
        <v>7222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C55-0708-4DBA-AACE-8B4295550BA7}">
  <dimension ref="A1:I22"/>
  <sheetViews>
    <sheetView workbookViewId="0">
      <selection activeCell="E25" sqref="E25"/>
    </sheetView>
  </sheetViews>
  <sheetFormatPr defaultRowHeight="14.5" x14ac:dyDescent="0.35"/>
  <cols>
    <col min="1" max="1" width="12.36328125" bestFit="1" customWidth="1"/>
    <col min="2" max="2" width="17.36328125" bestFit="1" customWidth="1"/>
    <col min="3" max="3" width="18.453125" bestFit="1" customWidth="1"/>
    <col min="4" max="4" width="21.26953125" bestFit="1" customWidth="1"/>
    <col min="5" max="5" width="20.90625" bestFit="1" customWidth="1"/>
    <col min="6" max="6" width="18.7265625" bestFit="1" customWidth="1"/>
    <col min="7" max="7" width="18.08984375" bestFit="1" customWidth="1"/>
    <col min="8" max="8" width="18.81640625" bestFit="1" customWidth="1"/>
    <col min="9" max="9" width="16.1796875" bestFit="1" customWidth="1"/>
  </cols>
  <sheetData>
    <row r="1" spans="1:9" x14ac:dyDescent="0.35">
      <c r="A1" s="2" t="s">
        <v>53</v>
      </c>
      <c r="B1" t="s">
        <v>98</v>
      </c>
    </row>
    <row r="3" spans="1:9" x14ac:dyDescent="0.35">
      <c r="A3" s="2" t="s">
        <v>54</v>
      </c>
      <c r="B3" t="s">
        <v>97</v>
      </c>
      <c r="C3" t="s">
        <v>93</v>
      </c>
      <c r="D3" t="s">
        <v>57</v>
      </c>
      <c r="E3" t="s">
        <v>56</v>
      </c>
      <c r="F3" t="s">
        <v>90</v>
      </c>
      <c r="G3" t="s">
        <v>91</v>
      </c>
      <c r="H3" t="s">
        <v>95</v>
      </c>
      <c r="I3" t="s">
        <v>96</v>
      </c>
    </row>
    <row r="4" spans="1:9" x14ac:dyDescent="0.35">
      <c r="A4" s="7">
        <v>2001</v>
      </c>
      <c r="B4" s="8">
        <v>0</v>
      </c>
      <c r="C4" s="8">
        <v>192</v>
      </c>
      <c r="D4" s="8">
        <v>22</v>
      </c>
      <c r="E4" s="8">
        <v>6</v>
      </c>
      <c r="F4" s="8">
        <v>4</v>
      </c>
      <c r="G4" s="8">
        <v>80.8</v>
      </c>
      <c r="H4" s="8">
        <v>67</v>
      </c>
      <c r="I4" s="8">
        <v>0</v>
      </c>
    </row>
    <row r="5" spans="1:9" x14ac:dyDescent="0.35">
      <c r="A5" s="7">
        <v>2003</v>
      </c>
      <c r="B5" s="8">
        <v>1</v>
      </c>
      <c r="C5" s="8">
        <v>237</v>
      </c>
      <c r="D5" s="8">
        <v>1</v>
      </c>
      <c r="E5" s="8">
        <v>12</v>
      </c>
      <c r="F5" s="8">
        <v>3</v>
      </c>
      <c r="G5" s="8">
        <v>76.099999999999994</v>
      </c>
      <c r="H5" s="8">
        <v>112</v>
      </c>
      <c r="I5" s="8">
        <v>0</v>
      </c>
    </row>
    <row r="6" spans="1:9" x14ac:dyDescent="0.35">
      <c r="A6" s="7">
        <v>2004</v>
      </c>
      <c r="B6" s="8">
        <v>0</v>
      </c>
      <c r="C6" s="8">
        <v>196</v>
      </c>
      <c r="D6" s="8">
        <v>2</v>
      </c>
      <c r="E6" s="8">
        <v>4</v>
      </c>
      <c r="F6" s="8">
        <v>6</v>
      </c>
      <c r="G6" s="8">
        <v>130.5</v>
      </c>
      <c r="H6" s="8">
        <v>126</v>
      </c>
      <c r="I6" s="8">
        <v>2</v>
      </c>
    </row>
    <row r="7" spans="1:9" x14ac:dyDescent="0.35">
      <c r="A7" s="3">
        <v>2006</v>
      </c>
      <c r="B7" s="4">
        <v>1</v>
      </c>
      <c r="C7" s="4">
        <v>226</v>
      </c>
      <c r="D7" s="4">
        <v>2</v>
      </c>
      <c r="E7" s="4">
        <v>7</v>
      </c>
      <c r="F7" s="4">
        <v>2</v>
      </c>
      <c r="G7" s="4">
        <v>79.5</v>
      </c>
      <c r="H7" s="4">
        <v>93</v>
      </c>
      <c r="I7" s="4">
        <v>1</v>
      </c>
    </row>
    <row r="8" spans="1:9" x14ac:dyDescent="0.35">
      <c r="A8" s="7">
        <v>2007</v>
      </c>
      <c r="B8" s="8">
        <v>3</v>
      </c>
      <c r="C8" s="8">
        <v>198</v>
      </c>
      <c r="D8" s="8">
        <v>4</v>
      </c>
      <c r="E8" s="8">
        <v>1</v>
      </c>
      <c r="F8" s="8">
        <v>8</v>
      </c>
      <c r="G8" s="8">
        <v>66.400000000000006</v>
      </c>
      <c r="H8" s="8">
        <v>149</v>
      </c>
      <c r="I8" s="8">
        <v>1</v>
      </c>
    </row>
    <row r="9" spans="1:9" x14ac:dyDescent="0.35">
      <c r="A9" s="7">
        <v>2011</v>
      </c>
      <c r="B9" s="8">
        <v>2</v>
      </c>
      <c r="C9" s="8">
        <v>234</v>
      </c>
      <c r="D9" s="8">
        <v>15</v>
      </c>
      <c r="E9" s="8">
        <v>3</v>
      </c>
      <c r="F9" s="8">
        <v>8</v>
      </c>
      <c r="G9" s="8">
        <v>57.5</v>
      </c>
      <c r="H9" s="8">
        <v>96</v>
      </c>
      <c r="I9" s="8">
        <v>2</v>
      </c>
    </row>
    <row r="10" spans="1:9" x14ac:dyDescent="0.35">
      <c r="A10" s="3">
        <v>2012</v>
      </c>
      <c r="B10" s="4">
        <v>2</v>
      </c>
      <c r="C10" s="4">
        <v>320</v>
      </c>
      <c r="D10" s="4">
        <v>9</v>
      </c>
      <c r="E10" s="4">
        <v>1</v>
      </c>
      <c r="F10" s="4">
        <v>7</v>
      </c>
      <c r="G10" s="4">
        <v>62.3</v>
      </c>
      <c r="H10" s="4">
        <v>108</v>
      </c>
      <c r="I10" s="4">
        <v>0</v>
      </c>
    </row>
    <row r="11" spans="1:9" x14ac:dyDescent="0.35">
      <c r="A11" s="3">
        <v>2013</v>
      </c>
      <c r="B11" s="4">
        <v>0</v>
      </c>
      <c r="C11" s="4">
        <v>256</v>
      </c>
      <c r="D11" s="4">
        <v>10</v>
      </c>
      <c r="E11" s="4">
        <v>3</v>
      </c>
      <c r="F11" s="4">
        <v>5</v>
      </c>
      <c r="G11" s="4">
        <v>93.9</v>
      </c>
      <c r="H11" s="4">
        <v>64</v>
      </c>
      <c r="I11" s="4">
        <v>1</v>
      </c>
    </row>
    <row r="12" spans="1:9" x14ac:dyDescent="0.35">
      <c r="A12" s="7">
        <v>2014</v>
      </c>
      <c r="B12" s="8">
        <v>1</v>
      </c>
      <c r="C12" s="8">
        <v>220</v>
      </c>
      <c r="D12" s="8">
        <v>8</v>
      </c>
      <c r="E12" s="8">
        <v>4</v>
      </c>
      <c r="F12" s="8">
        <v>5</v>
      </c>
      <c r="G12" s="8">
        <v>100.4</v>
      </c>
      <c r="H12" s="8">
        <v>177</v>
      </c>
      <c r="I12" s="8">
        <v>3</v>
      </c>
    </row>
    <row r="13" spans="1:9" x14ac:dyDescent="0.35">
      <c r="A13" s="7">
        <v>2015</v>
      </c>
      <c r="B13" s="8">
        <v>2</v>
      </c>
      <c r="C13" s="8">
        <v>292</v>
      </c>
      <c r="D13" s="8">
        <v>10</v>
      </c>
      <c r="E13" s="8">
        <v>3</v>
      </c>
      <c r="F13" s="8">
        <v>7</v>
      </c>
      <c r="G13" s="8">
        <v>56.4</v>
      </c>
      <c r="H13" s="8">
        <v>44</v>
      </c>
      <c r="I13" s="8">
        <v>1</v>
      </c>
    </row>
    <row r="14" spans="1:9" x14ac:dyDescent="0.35">
      <c r="A14" s="7">
        <v>2016</v>
      </c>
      <c r="B14" s="8">
        <v>0</v>
      </c>
      <c r="C14" s="8">
        <v>374</v>
      </c>
      <c r="D14" s="8">
        <v>1</v>
      </c>
      <c r="E14" s="8">
        <v>3</v>
      </c>
      <c r="F14" s="8">
        <v>4</v>
      </c>
      <c r="G14" s="8">
        <v>127.5</v>
      </c>
      <c r="H14" s="8">
        <v>57</v>
      </c>
      <c r="I14" s="8">
        <v>1</v>
      </c>
    </row>
    <row r="15" spans="1:9" x14ac:dyDescent="0.35">
      <c r="A15" s="7">
        <v>2017</v>
      </c>
      <c r="B15" s="8">
        <v>0</v>
      </c>
      <c r="C15" s="8">
        <v>298</v>
      </c>
      <c r="D15" s="8">
        <v>5</v>
      </c>
      <c r="E15" s="8">
        <v>2</v>
      </c>
      <c r="F15" s="8">
        <v>4</v>
      </c>
      <c r="G15" s="8">
        <v>110</v>
      </c>
      <c r="H15" s="8">
        <v>46</v>
      </c>
      <c r="I15" s="8">
        <v>1</v>
      </c>
    </row>
    <row r="16" spans="1:9" x14ac:dyDescent="0.35">
      <c r="A16" s="7">
        <v>2018</v>
      </c>
      <c r="B16" s="8">
        <v>2</v>
      </c>
      <c r="C16" s="8">
        <v>348</v>
      </c>
      <c r="D16" s="8">
        <v>7</v>
      </c>
      <c r="E16" s="8">
        <v>4</v>
      </c>
      <c r="F16" s="8">
        <v>2</v>
      </c>
      <c r="G16" s="8">
        <v>77.099999999999994</v>
      </c>
      <c r="H16" s="8">
        <v>176</v>
      </c>
      <c r="I16" s="8">
        <v>4</v>
      </c>
    </row>
    <row r="17" spans="1:9" x14ac:dyDescent="0.35">
      <c r="A17" s="7">
        <v>2020</v>
      </c>
      <c r="B17" s="8">
        <v>3</v>
      </c>
      <c r="C17" s="8">
        <v>275</v>
      </c>
      <c r="D17" s="8">
        <v>8</v>
      </c>
      <c r="E17" s="8">
        <v>3</v>
      </c>
      <c r="F17" s="8">
        <v>1</v>
      </c>
      <c r="G17" s="8">
        <v>73.8</v>
      </c>
      <c r="H17" s="8">
        <v>76</v>
      </c>
      <c r="I17" s="8">
        <v>1</v>
      </c>
    </row>
    <row r="18" spans="1:9" x14ac:dyDescent="0.35">
      <c r="A18" s="3" t="s">
        <v>55</v>
      </c>
      <c r="B18" s="4">
        <v>17</v>
      </c>
      <c r="C18" s="4">
        <v>3666</v>
      </c>
      <c r="D18" s="4">
        <v>104</v>
      </c>
      <c r="E18" s="4">
        <v>56</v>
      </c>
      <c r="F18" s="4">
        <v>66</v>
      </c>
      <c r="G18" s="4">
        <v>1192.1999999999996</v>
      </c>
      <c r="H18" s="4">
        <v>1391</v>
      </c>
      <c r="I18" s="4">
        <v>18</v>
      </c>
    </row>
    <row r="19" spans="1:9" x14ac:dyDescent="0.35">
      <c r="B19" t="s">
        <v>61</v>
      </c>
      <c r="C19" t="s">
        <v>60</v>
      </c>
      <c r="D19" t="s">
        <v>14</v>
      </c>
      <c r="E19" t="s">
        <v>13</v>
      </c>
      <c r="F19" t="s">
        <v>101</v>
      </c>
      <c r="G19" t="s">
        <v>62</v>
      </c>
      <c r="H19" t="s">
        <v>92</v>
      </c>
      <c r="I19" t="s">
        <v>63</v>
      </c>
    </row>
    <row r="20" spans="1:9" x14ac:dyDescent="0.35">
      <c r="A20" t="s">
        <v>99</v>
      </c>
      <c r="B20">
        <f>AVERAGE(GETPIVOTDATA("Sum of Intercetions",$A$3,"Year",2020),GETPIVOTDATA("Sum of Intercetions",$A$3,"Year",2018),GETPIVOTDATA("Sum of Intercetions",$A$3,"Year",2014),GETPIVOTDATA("Sum of Intercetions",$A$3,"Year",2015),GETPIVOTDATA("Sum of Intercetions",$A$3,"Year",2016),GETPIVOTDATA("Sum of Intercetions",$A$3,"Year",2017),GETPIVOTDATA("Sum of Intercetions",$A$3,"Year",2007),GETPIVOTDATA("Sum of Intercetions",$A$3,"Year",2011),GETPIVOTDATA("Sum of Intercetions",$A$3,"Year",2001),GETPIVOTDATA("Sum of Intercetions",$A$3,"Year",2003),GETPIVOTDATA("Sum of Intercetions",$A$3,"Year",2004))</f>
        <v>1.2727272727272727</v>
      </c>
      <c r="C20">
        <f>AVERAGE(GETPIVOTDATA("Sum of Passing yards",$A$3,"Year",2001),GETPIVOTDATA("Sum of Passing yards",$A$3,"Year",2003),GETPIVOTDATA("Sum of Passing yards",$A$3,"Year",2004),GETPIVOTDATA("Sum of Passing yards",$A$3,"Year",2007),GETPIVOTDATA("Sum of Passing yards",$A$3,"Year",2011),GETPIVOTDATA("Sum of Passing yards",$A$3,"Year",2014),GETPIVOTDATA("Sum of Passing yards",$A$3,"Year",2015),GETPIVOTDATA("Sum of Passing yards",$A$3,"Year",2016),GETPIVOTDATA("Sum of Passing yards",$A$3,"Year",2017),GETPIVOTDATA("Sum of Passing yards",$A$3,"Year",2018),GETPIVOTDATA("Sum of Passing yards",$A$3,"Year",2020))</f>
        <v>260.36363636363637</v>
      </c>
      <c r="D20">
        <f>AVERAGE(GETPIVOTDATA("Sum of Defensive Rating",$A$3,"Year",2001),GETPIVOTDATA("Sum of Defensive Rating",$A$3,"Year",2003),GETPIVOTDATA("Sum of Defensive Rating",$A$3,"Year",2007),GETPIVOTDATA("Sum of Defensive Rating",$A$3,"Year",2011),GETPIVOTDATA("Sum of Defensive Rating",$A$3,"Year",2014),GETPIVOTDATA("Sum of Defensive Rating",$A$3,"Year",2015),GETPIVOTDATA("Sum of Defensive Rating",$A$3,"Year",2016),GETPIVOTDATA("Sum of Defensive Rating",$A$3,"Year",2017),GETPIVOTDATA("Sum of Defensive Rating",$A$3,"Year",2018),GETPIVOTDATA("Sum of Defensive Rating",$A$3,"Year",2020))</f>
        <v>8.1</v>
      </c>
      <c r="E20">
        <f>AVERAGE(GETPIVOTDATA("Sum of Offensive Rating",$A$3,"Year",2001),GETPIVOTDATA("Sum of Offensive Rating",$A$3,"Year",2003),GETPIVOTDATA("Sum of Offensive Rating",$A$3,"Year",2007),GETPIVOTDATA("Sum of Offensive Rating",$A$3,"Year",2014),GETPIVOTDATA("Sum of Offensive Rating",$A$3,"Year",2015),GETPIVOTDATA("Sum of Offensive Rating",$A$3,"Year",2016),GETPIVOTDATA("Sum of Offensive Rating",$A$3,"Year",2017),GETPIVOTDATA("Sum of Offensive Rating",$A$3,"Year",2018),GETPIVOTDATA("Sum of Offensive Rating",$A$3,"Year",2020))</f>
        <v>4.2222222222222223</v>
      </c>
      <c r="F20">
        <f>AVERAGE(GETPIVOTDATA("Sum of # Pro Bowlers",$A$3,"Year",2001),GETPIVOTDATA("Sum of # Pro Bowlers",$A$3,"Year",2003),GETPIVOTDATA("Sum of # Pro Bowlers",$A$3,"Year",2004),GETPIVOTDATA("Sum of # Pro Bowlers",$A$3,"Year",2007),GETPIVOTDATA("Sum of # Pro Bowlers",$A$3,"Year",2011),GETPIVOTDATA("Sum of # Pro Bowlers",$A$3,"Year",2014),GETPIVOTDATA("Sum of # Pro Bowlers",$A$3,"Year",2015),GETPIVOTDATA("Sum of # Pro Bowlers",$A$3,"Year",2016),GETPIVOTDATA("Sum of # Pro Bowlers",$A$3,"Year",2017),GETPIVOTDATA("Sum of # Pro Bowlers",$A$3,"Year",2018),GETPIVOTDATA("Sum of # Pro Bowlers",$A$3,"Year",2020))</f>
        <v>4.7272727272727275</v>
      </c>
      <c r="G20">
        <f>AVERAGE(GETPIVOTDATA("Sum of Passer rating",$A$3,"Year",2001),GETPIVOTDATA("Sum of Passer rating",$A$3,"Year",2003),GETPIVOTDATA("Sum of Passer rating",$A$3,"Year",2004),GETPIVOTDATA("Sum of Passer rating",$A$3,"Year",2007),GETPIVOTDATA("Sum of Passer rating",$A$3,"Year",2011),GETPIVOTDATA("Sum of Passer rating",$A$3,"Year",2014),GETPIVOTDATA("Sum of Passer rating",$A$3,"Year",2015),GETPIVOTDATA("Sum of Passer rating",$A$3,"Year",2016),GETPIVOTDATA("Sum of Passer rating",$A$3,"Year",2017),GETPIVOTDATA("Sum of Passer rating",$A$3,"Year",2018),GETPIVOTDATA("Sum of Passer rating",$A$3,"Year",2020))</f>
        <v>86.954545454545439</v>
      </c>
      <c r="H20">
        <f>AVERAGE(GETPIVOTDATA("Sum of Rushing yards",$A$3,"Year",2001),GETPIVOTDATA("Sum of Rushing yards",$A$3,"Year",2003),GETPIVOTDATA("Sum of Rushing yards",$A$3,"Year",2004),GETPIVOTDATA("Sum of Rushing yards",$A$3,"Year",2007),GETPIVOTDATA("Sum of Rushing yards",$A$3,"Year",2011),GETPIVOTDATA("Sum of Rushing yards",$A$3,"Year",2014),GETPIVOTDATA("Sum of Rushing yards",$A$3,"Year",2015),GETPIVOTDATA("Sum of Rushing yards",$A$3,"Year",2016),GETPIVOTDATA("Sum of Rushing yards",$A$3,"Year",2017),GETPIVOTDATA("Sum of Rushing yards",$A$3,"Year",2018),GETPIVOTDATA("Sum of Rushing yards",$A$3,"Year",2020))</f>
        <v>102.36363636363636</v>
      </c>
      <c r="I20">
        <f>AVERAGE(GETPIVOTDATA("Sum of Rusing TDs",$A$3,"Year",2001),GETPIVOTDATA("Sum of Rusing TDs",$A$3,"Year",2003),GETPIVOTDATA("Sum of Rusing TDs",$A$3,"Year",2004),GETPIVOTDATA("Sum of Rusing TDs",$A$3,"Year",2007),GETPIVOTDATA("Sum of Rusing TDs",$A$3,"Year",2011),GETPIVOTDATA("Sum of Rusing TDs",$A$3,"Year",2014),GETPIVOTDATA("Sum of Rusing TDs",$A$3,"Year",2015),GETPIVOTDATA("Sum of Rusing TDs",$A$3,"Year",2016),GETPIVOTDATA("Sum of Rusing TDs",$A$3,"Year",2017),GETPIVOTDATA("Sum of Rusing TDs",$A$3,"Year",2018),GETPIVOTDATA("Sum of Rusing TDs",$A$3,"Year",2020))</f>
        <v>1.4545454545454546</v>
      </c>
    </row>
    <row r="21" spans="1:9" x14ac:dyDescent="0.35">
      <c r="A21" t="s">
        <v>100</v>
      </c>
      <c r="B21">
        <f>AVERAGE(GETPIVOTDATA("Sum of Intercetions",$A$3,"Year",2006),GETPIVOTDATA("Sum of Intercetions",$A$3,"Year",2012),GETPIVOTDATA("Sum of Intercetions",$A$3,"Year",2013))</f>
        <v>1</v>
      </c>
      <c r="C21">
        <f>AVERAGE(GETPIVOTDATA("Sum of Passing yards",$A$3,"Year",2006),GETPIVOTDATA("Sum of Passing yards",$A$3,"Year",2012),GETPIVOTDATA("Sum of Passing yards",$A$3,"Year",2013))</f>
        <v>267.33333333333331</v>
      </c>
      <c r="D21">
        <f>AVERAGE(GETPIVOTDATA("Sum of Defensive Rating",$A$3,"Year",2006),GETPIVOTDATA("Sum of Defensive Rating",$A$3,"Year",2012),GETPIVOTDATA("Sum of Defensive Rating",$A$3,"Year",2013))</f>
        <v>7</v>
      </c>
      <c r="E21">
        <f>AVERAGE(GETPIVOTDATA("Sum of Offensive Rating",$A$3,"Year",2006),GETPIVOTDATA("Sum of Offensive Rating",$A$3,"Year",2012),GETPIVOTDATA("Sum of Offensive Rating",$A$3,"Year",2013))</f>
        <v>3.6666666666666665</v>
      </c>
      <c r="F21">
        <f>AVERAGE(GETPIVOTDATA("Sum of # Pro Bowlers",$A$3,"Year",2006),GETPIVOTDATA("Sum of # Pro Bowlers",$A$3,"Year",2012),GETPIVOTDATA("Sum of # Pro Bowlers",$A$3,"Year",2013))</f>
        <v>4.666666666666667</v>
      </c>
      <c r="G21">
        <f>AVERAGE(GETPIVOTDATA("Sum of Passer rating",$A$3,"Year",2006),GETPIVOTDATA("Sum of Passer rating",$A$3,"Year",2012),GETPIVOTDATA("Sum of Passer rating",$A$3,"Year",2013))</f>
        <v>78.566666666666677</v>
      </c>
      <c r="H21">
        <f>AVERAGE(GETPIVOTDATA("Sum of Rushing yards",$A$3,"Year",2006),GETPIVOTDATA("Sum of Rushing yards",$A$3,"Year",2012),GETPIVOTDATA("Sum of Rushing yards",$A$3,"Year",2013))</f>
        <v>88.333333333333329</v>
      </c>
      <c r="I21">
        <f>AVERAGE(GETPIVOTDATA("Sum of Rusing TDs",$A$3,"Year",2006),GETPIVOTDATA("Sum of Rusing TDs",$A$3,"Year",2012),GETPIVOTDATA("Sum of Rusing TDs",$A$3,"Year",2013))</f>
        <v>0.66666666666666663</v>
      </c>
    </row>
    <row r="22" spans="1:9" x14ac:dyDescent="0.35">
      <c r="A2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1022-B3D2-4CFD-B5F1-9CECAF58B8A0}">
  <dimension ref="A1:I17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8.54296875" bestFit="1" customWidth="1"/>
    <col min="3" max="3" width="20.90625" bestFit="1" customWidth="1"/>
    <col min="4" max="4" width="17.36328125" bestFit="1" customWidth="1"/>
    <col min="5" max="5" width="18.453125" bestFit="1" customWidth="1"/>
    <col min="6" max="6" width="18.90625" bestFit="1" customWidth="1"/>
    <col min="7" max="7" width="18.453125" bestFit="1" customWidth="1"/>
  </cols>
  <sheetData>
    <row r="1" spans="1:9" x14ac:dyDescent="0.35">
      <c r="A1" s="2" t="s">
        <v>53</v>
      </c>
      <c r="B1" t="s">
        <v>98</v>
      </c>
    </row>
    <row r="3" spans="1:9" x14ac:dyDescent="0.35">
      <c r="A3" s="2" t="s">
        <v>54</v>
      </c>
      <c r="B3" t="s">
        <v>112</v>
      </c>
      <c r="C3" t="s">
        <v>111</v>
      </c>
      <c r="D3" t="s">
        <v>110</v>
      </c>
      <c r="E3" t="s">
        <v>109</v>
      </c>
      <c r="F3" t="s">
        <v>107</v>
      </c>
      <c r="G3" t="s">
        <v>108</v>
      </c>
    </row>
    <row r="4" spans="1:9" s="13" customFormat="1" x14ac:dyDescent="0.35">
      <c r="A4" s="11">
        <v>2001</v>
      </c>
      <c r="B4" s="12">
        <v>337</v>
      </c>
      <c r="C4" s="12">
        <v>7</v>
      </c>
      <c r="D4" s="12">
        <v>1</v>
      </c>
      <c r="E4" s="12">
        <v>78.3</v>
      </c>
      <c r="F4" s="12">
        <v>90</v>
      </c>
      <c r="G4" s="12">
        <v>2</v>
      </c>
    </row>
    <row r="5" spans="1:9" s="13" customFormat="1" x14ac:dyDescent="0.35">
      <c r="A5" s="11">
        <v>2003</v>
      </c>
      <c r="B5" s="12">
        <v>295</v>
      </c>
      <c r="C5" s="12">
        <v>4</v>
      </c>
      <c r="D5" s="12">
        <v>1</v>
      </c>
      <c r="E5" s="12">
        <v>113.6</v>
      </c>
      <c r="F5" s="12">
        <v>92</v>
      </c>
      <c r="G5" s="12">
        <v>0</v>
      </c>
    </row>
    <row r="6" spans="1:9" s="13" customFormat="1" x14ac:dyDescent="0.35">
      <c r="A6" s="11">
        <v>2004</v>
      </c>
      <c r="B6" s="12">
        <v>324</v>
      </c>
      <c r="C6" s="12">
        <v>10</v>
      </c>
      <c r="D6" s="12">
        <v>0</v>
      </c>
      <c r="E6" s="12">
        <v>75.400000000000006</v>
      </c>
      <c r="F6" s="12">
        <v>45</v>
      </c>
      <c r="G6" s="12">
        <v>3</v>
      </c>
    </row>
    <row r="7" spans="1:9" x14ac:dyDescent="0.35">
      <c r="A7" s="3">
        <v>2007</v>
      </c>
      <c r="B7" s="4">
        <v>247</v>
      </c>
      <c r="C7" s="4">
        <v>1</v>
      </c>
      <c r="D7" s="4">
        <v>0</v>
      </c>
      <c r="E7" s="4">
        <v>87.3</v>
      </c>
      <c r="F7" s="4">
        <v>91</v>
      </c>
      <c r="G7" s="4">
        <v>1</v>
      </c>
    </row>
    <row r="8" spans="1:9" x14ac:dyDescent="0.35">
      <c r="A8" s="3">
        <v>2011</v>
      </c>
      <c r="B8" s="4">
        <v>282</v>
      </c>
      <c r="C8" s="4">
        <v>2</v>
      </c>
      <c r="D8" s="4">
        <v>1</v>
      </c>
      <c r="E8" s="4">
        <v>103.7</v>
      </c>
      <c r="F8" s="4">
        <v>114</v>
      </c>
      <c r="G8" s="4">
        <v>0</v>
      </c>
    </row>
    <row r="9" spans="1:9" s="13" customFormat="1" x14ac:dyDescent="0.35">
      <c r="A9" s="11">
        <v>2014</v>
      </c>
      <c r="B9" s="12">
        <v>234</v>
      </c>
      <c r="C9" s="12">
        <v>5</v>
      </c>
      <c r="D9" s="12">
        <v>1</v>
      </c>
      <c r="E9" s="12">
        <v>110.6</v>
      </c>
      <c r="F9" s="12">
        <v>162</v>
      </c>
      <c r="G9" s="12">
        <v>1</v>
      </c>
    </row>
    <row r="10" spans="1:9" s="13" customFormat="1" x14ac:dyDescent="0.35">
      <c r="A10" s="11">
        <v>2016</v>
      </c>
      <c r="B10" s="12">
        <v>240</v>
      </c>
      <c r="C10" s="12">
        <v>6</v>
      </c>
      <c r="D10" s="12">
        <v>1</v>
      </c>
      <c r="E10" s="12">
        <v>144.1</v>
      </c>
      <c r="F10" s="12">
        <v>104</v>
      </c>
      <c r="G10" s="12">
        <v>0</v>
      </c>
    </row>
    <row r="11" spans="1:9" x14ac:dyDescent="0.35">
      <c r="A11" s="3">
        <v>2017</v>
      </c>
      <c r="B11" s="4">
        <v>374</v>
      </c>
      <c r="C11" s="4">
        <v>6</v>
      </c>
      <c r="D11" s="4">
        <v>1</v>
      </c>
      <c r="E11" s="4">
        <v>113.3</v>
      </c>
      <c r="F11" s="4">
        <v>164</v>
      </c>
      <c r="G11" s="4">
        <v>1</v>
      </c>
    </row>
    <row r="12" spans="1:9" s="13" customFormat="1" x14ac:dyDescent="0.35">
      <c r="A12" s="11">
        <v>2018</v>
      </c>
      <c r="B12" s="12">
        <v>198</v>
      </c>
      <c r="C12" s="12">
        <v>4</v>
      </c>
      <c r="D12" s="12">
        <v>0</v>
      </c>
      <c r="E12" s="12">
        <v>57.9</v>
      </c>
      <c r="F12" s="12">
        <v>62</v>
      </c>
      <c r="G12" s="12">
        <v>1</v>
      </c>
    </row>
    <row r="13" spans="1:9" x14ac:dyDescent="0.35">
      <c r="A13" s="3" t="s">
        <v>55</v>
      </c>
      <c r="B13" s="4">
        <v>2531</v>
      </c>
      <c r="C13" s="4">
        <v>45</v>
      </c>
      <c r="D13" s="4">
        <v>6</v>
      </c>
      <c r="E13" s="4">
        <v>884.19999999999993</v>
      </c>
      <c r="F13" s="4">
        <v>924</v>
      </c>
      <c r="G13" s="4">
        <v>9</v>
      </c>
    </row>
    <row r="15" spans="1:9" x14ac:dyDescent="0.35">
      <c r="B15" t="s">
        <v>60</v>
      </c>
      <c r="C15" t="s">
        <v>101</v>
      </c>
      <c r="D15" t="s">
        <v>63</v>
      </c>
      <c r="E15" t="s">
        <v>62</v>
      </c>
      <c r="F15" t="s">
        <v>101</v>
      </c>
      <c r="G15" t="s">
        <v>61</v>
      </c>
      <c r="H15" t="s">
        <v>92</v>
      </c>
      <c r="I15" t="s">
        <v>63</v>
      </c>
    </row>
    <row r="16" spans="1:9" x14ac:dyDescent="0.35">
      <c r="A16" t="s">
        <v>99</v>
      </c>
      <c r="B16">
        <f>AVERAGE(GETPIVOTDATA("Sum of Passing Yards",$A$3,"Year",2001),GETPIVOTDATA("Sum of Passing Yards",$A$3,"Year",2003),GETPIVOTDATA("Sum of Passing Yards",$A$3,"Year",2004),GETPIVOTDATA("Sum of Passing Yards",$A$3,"Year",2014),GETPIVOTDATA("Sum of Passing Yards",$A$3,"Year",2016),GETPIVOTDATA("Sum of Passing Yards",$A$3,"Year",2018))</f>
        <v>271.33333333333331</v>
      </c>
      <c r="C16">
        <f>AVERAGE(GETPIVOTDATA("Sum of # of Pro Bowlers",$A$3,"Year",2001),GETPIVOTDATA("Sum of # of Pro Bowlers",$A$3,"Year",2003),GETPIVOTDATA("Sum of # of Pro Bowlers",$A$3,"Year",2004),GETPIVOTDATA("Sum of # of Pro Bowlers",$A$3,"Year",2014),GETPIVOTDATA("Sum of # of Pro Bowlers",$A$3,"Year",2016),GETPIVOTDATA("Sum of # of Pro Bowlers",$A$3,"Year",2018))</f>
        <v>6</v>
      </c>
      <c r="D16">
        <f>AVERAGE(GETPIVOTDATA("Sum of Rushing TDs",$A$3,"Year",2001),GETPIVOTDATA("Sum of Rushing TDs",$A$3,"Year",2003),GETPIVOTDATA("Sum of Rushing TDs",$A$3,"Year",2004),GETPIVOTDATA("Sum of Rushing TDs",$A$3,"Year",2014),GETPIVOTDATA("Sum of Rushing TDs",$A$3,"Year",2016),GETPIVOTDATA("Sum of Rushing TDs",$A$3,"Year",2018))</f>
        <v>0.66666666666666663</v>
      </c>
      <c r="E16">
        <f>AVERAGE(GETPIVOTDATA("Sum of Passer Rating",$A$3,"Year",2001),GETPIVOTDATA("Sum of Passer Rating",$A$3,"Year",2003),GETPIVOTDATA("Sum of Passer Rating",$A$3,"Year",2004),GETPIVOTDATA("Sum of Passer Rating",$A$3,"Year",2014),GETPIVOTDATA("Sum of Passer Rating",$A$3,"Year",2016),GETPIVOTDATA("Sum of Passer Rating",$A$3,"Year",2018))</f>
        <v>96.649999999999991</v>
      </c>
      <c r="F16">
        <f>AVERAGE(GETPIVOTDATA("Sum of Rushing Yards",$A$3,"Year",2001),GETPIVOTDATA("Sum of Rushing Yards",$A$3,"Year",2003),GETPIVOTDATA("Sum of Rushing Yards",$A$3,"Year",2004),GETPIVOTDATA("Sum of Rushing Yards",$A$3,"Year",2014),GETPIVOTDATA("Sum of Rushing Yards",$A$3,"Year",2016),GETPIVOTDATA("Sum of Rushing Yards",$A$3,"Year",2018))</f>
        <v>92.5</v>
      </c>
      <c r="G16">
        <f>AVERAGE(GETPIVOTDATA("Sum of Interceptions",$A$3,"Year",2001),GETPIVOTDATA("Sum of Interceptions",$A$3,"Year",2003),GETPIVOTDATA("Sum of Interceptions",$A$3,"Year",2004),GETPIVOTDATA("Sum of Interceptions",$A$3,"Year",2014),GETPIVOTDATA("Sum of Interceptions",$A$3,"Year",2016),GETPIVOTDATA("Sum of Interceptions",$A$3,"Year",2018))</f>
        <v>1.1666666666666667</v>
      </c>
    </row>
    <row r="17" spans="1:7" x14ac:dyDescent="0.35">
      <c r="A17" t="s">
        <v>100</v>
      </c>
      <c r="B17">
        <f>AVERAGE(GETPIVOTDATA("Sum of Passing Yards",$A$3,"Year",2007),GETPIVOTDATA("Sum of Passing Yards",$A$3,"Year",2011),GETPIVOTDATA("Sum of Passing Yards",$A$3,"Year",2017))</f>
        <v>301</v>
      </c>
      <c r="C17">
        <f>AVERAGE(GETPIVOTDATA("Sum of # of Pro Bowlers",$A$3,"Year",2017),GETPIVOTDATA("Sum of # of Pro Bowlers",$A$3,"Year",2011),GETPIVOTDATA("Sum of # of Pro Bowlers",$A$3,"Year",2007))</f>
        <v>3</v>
      </c>
      <c r="D17">
        <f>AVERAGE(GETPIVOTDATA("Sum of Rushing TDs",$A$3,"Year",2017),GETPIVOTDATA("Sum of Rushing TDs",$A$3,"Year",2007),GETPIVOTDATA("Sum of Rushing TDs",$A$3,"Year",2011))</f>
        <v>0.66666666666666663</v>
      </c>
      <c r="E17">
        <f>AVERAGE(GETPIVOTDATA("Sum of Passer Rating",$A$3,"Year",2007),GETPIVOTDATA("Sum of Passer Rating",$A$3,"Year",2011),GETPIVOTDATA("Sum of Passer Rating",$A$3,"Year",2017))</f>
        <v>101.43333333333334</v>
      </c>
      <c r="F17">
        <f>AVERAGE(GETPIVOTDATA("Sum of Rushing Yards",$A$3,"Year",2007),GETPIVOTDATA("Sum of Rushing Yards",$A$3,"Year",2011),GETPIVOTDATA("Sum of Rushing Yards",$A$3,"Year",2017))</f>
        <v>123</v>
      </c>
      <c r="G17">
        <f>AVERAGE(GETPIVOTDATA("Sum of Interceptions",$A$3,"Year",2007),GETPIVOTDATA("Sum of Interceptions",$A$3,"Year",2011),GETPIVOTDATA("Sum of Interceptions",$A$3,"Year",2017))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661B1-BF82-4362-9085-136FC77D7279}">
  <dimension ref="A1:D19"/>
  <sheetViews>
    <sheetView workbookViewId="0">
      <selection activeCell="D16" sqref="D16:D19"/>
    </sheetView>
  </sheetViews>
  <sheetFormatPr defaultRowHeight="14.5" x14ac:dyDescent="0.35"/>
  <cols>
    <col min="1" max="1" width="12.36328125" bestFit="1" customWidth="1"/>
    <col min="2" max="2" width="16.453125" bestFit="1" customWidth="1"/>
  </cols>
  <sheetData>
    <row r="1" spans="1:4" x14ac:dyDescent="0.35">
      <c r="A1" s="2" t="s">
        <v>53</v>
      </c>
      <c r="B1" t="s">
        <v>98</v>
      </c>
    </row>
    <row r="3" spans="1:4" x14ac:dyDescent="0.35">
      <c r="A3" s="2" t="s">
        <v>54</v>
      </c>
      <c r="B3" t="s">
        <v>119</v>
      </c>
    </row>
    <row r="4" spans="1:4" x14ac:dyDescent="0.35">
      <c r="A4" s="3">
        <v>2001</v>
      </c>
      <c r="B4" s="4">
        <v>3</v>
      </c>
    </row>
    <row r="5" spans="1:4" x14ac:dyDescent="0.35">
      <c r="A5" s="3">
        <v>2003</v>
      </c>
      <c r="B5" s="4">
        <v>1</v>
      </c>
    </row>
    <row r="6" spans="1:4" x14ac:dyDescent="0.35">
      <c r="A6" s="3">
        <v>2004</v>
      </c>
      <c r="B6" s="4">
        <v>4</v>
      </c>
    </row>
    <row r="7" spans="1:4" x14ac:dyDescent="0.35">
      <c r="A7" s="3">
        <v>2014</v>
      </c>
      <c r="B7" s="4">
        <v>1</v>
      </c>
    </row>
    <row r="8" spans="1:4" x14ac:dyDescent="0.35">
      <c r="A8" s="3">
        <v>2016</v>
      </c>
      <c r="B8" s="4">
        <v>1</v>
      </c>
    </row>
    <row r="9" spans="1:4" x14ac:dyDescent="0.35">
      <c r="A9" s="3">
        <v>2018</v>
      </c>
      <c r="B9" s="4">
        <v>1</v>
      </c>
    </row>
    <row r="10" spans="1:4" x14ac:dyDescent="0.35">
      <c r="A10" s="3" t="s">
        <v>55</v>
      </c>
      <c r="B10" s="4">
        <v>11</v>
      </c>
    </row>
    <row r="16" spans="1:4" x14ac:dyDescent="0.35">
      <c r="B16" t="s">
        <v>120</v>
      </c>
      <c r="C16" s="14"/>
      <c r="D16">
        <f>6/7</f>
        <v>0.8571428571428571</v>
      </c>
    </row>
    <row r="17" spans="2:4" x14ac:dyDescent="0.35">
      <c r="B17" t="s">
        <v>121</v>
      </c>
      <c r="D17">
        <v>1</v>
      </c>
    </row>
    <row r="18" spans="2:4" x14ac:dyDescent="0.35">
      <c r="B18" t="s">
        <v>122</v>
      </c>
      <c r="D18">
        <f>2/3</f>
        <v>0.66666666666666663</v>
      </c>
    </row>
    <row r="19" spans="2:4" x14ac:dyDescent="0.35">
      <c r="B19" t="s">
        <v>123</v>
      </c>
      <c r="D19">
        <f>11/7</f>
        <v>1.5714285714285714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D68C-5A70-441F-818F-D4FC320C7E9F}">
  <dimension ref="A1:Q16"/>
  <sheetViews>
    <sheetView tabSelected="1" workbookViewId="0">
      <selection sqref="A1:I5"/>
    </sheetView>
  </sheetViews>
  <sheetFormatPr defaultRowHeight="14.5" x14ac:dyDescent="0.35"/>
  <cols>
    <col min="1" max="1" width="15.1796875" bestFit="1" customWidth="1"/>
    <col min="2" max="2" width="14.08984375" customWidth="1"/>
    <col min="3" max="4" width="14.26953125" bestFit="1" customWidth="1"/>
    <col min="5" max="5" width="14.08984375" customWidth="1"/>
    <col min="6" max="6" width="14.7265625" bestFit="1" customWidth="1"/>
    <col min="7" max="7" width="17.08984375" bestFit="1" customWidth="1"/>
    <col min="8" max="8" width="16.7265625" customWidth="1"/>
    <col min="9" max="9" width="16.453125" customWidth="1"/>
    <col min="10" max="10" width="21.81640625" bestFit="1" customWidth="1"/>
    <col min="11" max="11" width="15.453125" customWidth="1"/>
    <col min="12" max="12" width="14.26953125" bestFit="1" customWidth="1"/>
    <col min="13" max="13" width="20.90625" bestFit="1" customWidth="1"/>
    <col min="14" max="14" width="15.08984375" customWidth="1"/>
    <col min="15" max="15" width="14.453125" customWidth="1"/>
    <col min="16" max="16" width="14" customWidth="1"/>
    <col min="17" max="17" width="13.36328125" customWidth="1"/>
    <col min="18" max="18" width="12.81640625" customWidth="1"/>
  </cols>
  <sheetData>
    <row r="1" spans="1:17" x14ac:dyDescent="0.35">
      <c r="A1" s="24" t="s">
        <v>3</v>
      </c>
      <c r="B1" s="24" t="s">
        <v>60</v>
      </c>
      <c r="C1" s="24" t="s">
        <v>62</v>
      </c>
      <c r="D1" s="24" t="s">
        <v>61</v>
      </c>
      <c r="E1" s="24" t="s">
        <v>92</v>
      </c>
      <c r="F1" s="24" t="s">
        <v>63</v>
      </c>
      <c r="G1" s="24" t="s">
        <v>14</v>
      </c>
      <c r="H1" s="24" t="s">
        <v>13</v>
      </c>
      <c r="I1" s="24" t="s">
        <v>101</v>
      </c>
      <c r="J1" t="s">
        <v>3</v>
      </c>
      <c r="K1" t="s">
        <v>60</v>
      </c>
      <c r="L1" t="s">
        <v>62</v>
      </c>
      <c r="M1" t="s">
        <v>124</v>
      </c>
      <c r="N1" t="s">
        <v>92</v>
      </c>
      <c r="O1" t="s">
        <v>61</v>
      </c>
      <c r="P1" t="s">
        <v>118</v>
      </c>
      <c r="Q1" t="s">
        <v>101</v>
      </c>
    </row>
    <row r="2" spans="1:17" x14ac:dyDescent="0.35">
      <c r="A2" s="25" t="s">
        <v>105</v>
      </c>
      <c r="B2" s="26">
        <v>260.36363636363637</v>
      </c>
      <c r="C2" s="26">
        <v>86.954545454545439</v>
      </c>
      <c r="D2" s="26">
        <v>1.2727272727272727</v>
      </c>
      <c r="E2" s="26">
        <v>102.36363636363636</v>
      </c>
      <c r="F2" s="26">
        <v>1.4545454545454546</v>
      </c>
      <c r="G2" s="26">
        <v>8.1</v>
      </c>
      <c r="H2" s="26">
        <v>4.2222222222222223</v>
      </c>
      <c r="I2" s="26">
        <v>4.7272727272727275</v>
      </c>
      <c r="J2" s="20" t="s">
        <v>113</v>
      </c>
      <c r="K2" s="21">
        <v>287</v>
      </c>
      <c r="L2" s="21">
        <v>93.866666666666674</v>
      </c>
      <c r="M2" s="21">
        <v>0.83333333333333337</v>
      </c>
      <c r="N2" s="21">
        <v>114.5</v>
      </c>
      <c r="O2" s="21">
        <v>0.83333333333333337</v>
      </c>
      <c r="P2" s="21">
        <f>6/7</f>
        <v>0.8571428571428571</v>
      </c>
      <c r="Q2" s="21">
        <v>4</v>
      </c>
    </row>
    <row r="3" spans="1:17" x14ac:dyDescent="0.35">
      <c r="A3" s="24" t="s">
        <v>106</v>
      </c>
      <c r="B3" s="27">
        <v>267.33333333333331</v>
      </c>
      <c r="C3" s="27">
        <v>78.566666666666677</v>
      </c>
      <c r="D3" s="27">
        <v>1</v>
      </c>
      <c r="E3" s="26">
        <v>88.333333333333329</v>
      </c>
      <c r="F3" s="26">
        <v>0.66666666666666663</v>
      </c>
      <c r="G3" s="27">
        <v>7</v>
      </c>
      <c r="H3" s="27">
        <v>3.6666666666666665</v>
      </c>
      <c r="I3" s="27">
        <v>4.666666666666667</v>
      </c>
      <c r="J3" s="15" t="s">
        <v>114</v>
      </c>
      <c r="K3" s="16">
        <v>331.66666666666669</v>
      </c>
      <c r="L3" s="16">
        <v>95.566666666666663</v>
      </c>
      <c r="M3" s="16">
        <v>0.66666666666666663</v>
      </c>
      <c r="N3" s="16">
        <v>80.333333333333329</v>
      </c>
      <c r="O3" s="16">
        <v>0.33333333333333331</v>
      </c>
      <c r="P3" s="16">
        <v>1</v>
      </c>
      <c r="Q3" s="16">
        <v>6.666666666666667</v>
      </c>
    </row>
    <row r="4" spans="1:17" x14ac:dyDescent="0.35">
      <c r="A4" s="25" t="s">
        <v>104</v>
      </c>
      <c r="B4" s="26">
        <v>235.54545454545453</v>
      </c>
      <c r="C4" s="26">
        <v>73.963636363636368</v>
      </c>
      <c r="D4" s="26">
        <v>1.5454545454545454</v>
      </c>
      <c r="E4" s="26">
        <v>89.454545454545453</v>
      </c>
      <c r="F4" s="26">
        <v>0.72727272727272729</v>
      </c>
      <c r="G4" s="26">
        <v>12.1</v>
      </c>
      <c r="H4" s="26">
        <v>6.333333333333333</v>
      </c>
      <c r="I4" s="26">
        <v>6.5454545454545459</v>
      </c>
      <c r="J4" s="20" t="s">
        <v>115</v>
      </c>
      <c r="K4" s="21">
        <v>271.33333333333331</v>
      </c>
      <c r="L4" s="21">
        <v>96.649999999999991</v>
      </c>
      <c r="M4" s="21">
        <v>0.66666666666666663</v>
      </c>
      <c r="N4" s="21">
        <v>92.5</v>
      </c>
      <c r="O4" s="21">
        <v>1.1666666666666667</v>
      </c>
      <c r="P4" s="21">
        <f>11/7</f>
        <v>1.5714285714285714</v>
      </c>
      <c r="Q4" s="21">
        <v>6</v>
      </c>
    </row>
    <row r="5" spans="1:17" x14ac:dyDescent="0.35">
      <c r="A5" s="24" t="s">
        <v>103</v>
      </c>
      <c r="B5" s="27">
        <v>321.66666666666669</v>
      </c>
      <c r="C5" s="27">
        <v>101.23333333333335</v>
      </c>
      <c r="D5" s="27">
        <v>0.33333333333333331</v>
      </c>
      <c r="E5" s="27">
        <v>117.66666666666667</v>
      </c>
      <c r="F5" s="27">
        <v>1</v>
      </c>
      <c r="G5" s="27">
        <v>19</v>
      </c>
      <c r="H5" s="27">
        <v>4.333333333333333</v>
      </c>
      <c r="I5" s="27">
        <v>5.333333333333333</v>
      </c>
      <c r="J5" s="15" t="s">
        <v>116</v>
      </c>
      <c r="K5" s="16">
        <v>301</v>
      </c>
      <c r="L5" s="16">
        <v>101.43333333333334</v>
      </c>
      <c r="M5" s="16">
        <v>0.66666666666666663</v>
      </c>
      <c r="N5" s="16">
        <v>123</v>
      </c>
      <c r="O5" s="16">
        <v>0.66666666666666663</v>
      </c>
      <c r="P5" s="16">
        <v>0.66666999999999998</v>
      </c>
      <c r="Q5" s="16">
        <v>3</v>
      </c>
    </row>
    <row r="6" spans="1:17" s="9" customFormat="1" x14ac:dyDescent="0.35">
      <c r="B6" s="10"/>
      <c r="C6" s="10"/>
      <c r="D6" s="10"/>
      <c r="E6" s="10"/>
      <c r="F6" s="10"/>
      <c r="G6" s="10"/>
      <c r="H6" s="10"/>
      <c r="I6" s="10"/>
      <c r="J6" s="22" t="s">
        <v>117</v>
      </c>
      <c r="K6" s="23">
        <v>316</v>
      </c>
      <c r="L6" s="23">
        <v>108.2</v>
      </c>
      <c r="M6" s="23">
        <v>0.81</v>
      </c>
      <c r="N6" s="23">
        <v>112.4</v>
      </c>
      <c r="O6" s="23">
        <v>0.375</v>
      </c>
      <c r="P6" s="23">
        <f>10/16</f>
        <v>0.625</v>
      </c>
      <c r="Q6" s="23">
        <v>7</v>
      </c>
    </row>
    <row r="12" spans="1:17" x14ac:dyDescent="0.35">
      <c r="A12" s="17"/>
      <c r="B12" s="18"/>
      <c r="C12" s="19"/>
      <c r="D12" s="18"/>
      <c r="E12" s="18"/>
      <c r="F12" s="18"/>
      <c r="G12" s="18"/>
      <c r="H12" s="18"/>
      <c r="I12" s="18"/>
      <c r="J12" s="18"/>
    </row>
    <row r="13" spans="1:17" x14ac:dyDescent="0.35">
      <c r="A13" s="17"/>
      <c r="B13" s="18"/>
      <c r="C13" s="19"/>
      <c r="D13" s="18"/>
      <c r="E13" s="18"/>
      <c r="F13" s="18"/>
      <c r="G13" s="18"/>
      <c r="H13" s="18"/>
      <c r="I13" s="18"/>
      <c r="J13" s="18"/>
    </row>
    <row r="14" spans="1:17" x14ac:dyDescent="0.35">
      <c r="A14" s="17"/>
      <c r="B14" s="18"/>
      <c r="C14" s="19"/>
      <c r="D14" s="18"/>
      <c r="E14" s="18"/>
      <c r="F14" s="18"/>
      <c r="G14" s="18"/>
      <c r="H14" s="18"/>
      <c r="I14" s="18"/>
      <c r="J14" s="18"/>
    </row>
    <row r="15" spans="1:17" x14ac:dyDescent="0.35">
      <c r="A15" s="17"/>
      <c r="B15" s="18"/>
      <c r="C15" s="19"/>
      <c r="D15" s="18"/>
      <c r="E15" s="18"/>
      <c r="F15" s="18"/>
      <c r="G15" s="18"/>
      <c r="H15" s="18"/>
      <c r="I15" s="18"/>
      <c r="J15" s="18"/>
    </row>
    <row r="16" spans="1:17" x14ac:dyDescent="0.35">
      <c r="A16" s="17"/>
      <c r="B16" s="18"/>
      <c r="C16" s="19"/>
      <c r="D16" s="18"/>
      <c r="E16" s="18"/>
      <c r="F16" s="18"/>
      <c r="G16" s="18"/>
      <c r="H16" s="18"/>
      <c r="I16" s="18"/>
      <c r="J16" s="1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 Bowlers - Conference</vt:lpstr>
      <vt:lpstr>Passer Rating Chart - Conferenc</vt:lpstr>
      <vt:lpstr>Conference_Defensive_ratings</vt:lpstr>
      <vt:lpstr>Conference_Offensive_ratings</vt:lpstr>
      <vt:lpstr>Total Yards _conference</vt:lpstr>
      <vt:lpstr>Sheet1</vt:lpstr>
      <vt:lpstr>Sheet4</vt:lpstr>
      <vt:lpstr>Sheet6</vt:lpstr>
      <vt:lpstr>Tables</vt:lpstr>
      <vt:lpstr>Conference Championship</vt:lpstr>
      <vt:lpstr>SuperBowl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2021-01-30T19:20:58Z</dcterms:created>
  <dcterms:modified xsi:type="dcterms:W3CDTF">2021-02-06T00:47:10Z</dcterms:modified>
</cp:coreProperties>
</file>