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eks\Desktop\"/>
    </mc:Choice>
  </mc:AlternateContent>
  <bookViews>
    <workbookView xWindow="0" yWindow="0" windowWidth="20490" windowHeight="7650"/>
  </bookViews>
  <sheets>
    <sheet name="implemented in the app" sheetId="2" r:id="rId1"/>
    <sheet name="Sheet1" sheetId="1" r:id="rId2"/>
  </sheets>
  <definedNames>
    <definedName name="_xlnm._FilterDatabase" localSheetId="0" hidden="1">'implemented in the app'!$C$4:$N$256</definedName>
    <definedName name="_xlnm._FilterDatabase" localSheetId="1" hidden="1">Sheet1!$B$3:$Y$263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4" i="2" l="1"/>
  <c r="Y4" i="2"/>
  <c r="L31" i="2" l="1"/>
  <c r="L5" i="2"/>
  <c r="L202" i="2"/>
  <c r="J202" i="2"/>
  <c r="J195" i="2"/>
  <c r="L6" i="2" l="1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3" i="2"/>
  <c r="L204" i="2"/>
  <c r="D5" i="2"/>
  <c r="E5" i="2"/>
  <c r="D6" i="2"/>
  <c r="E6" i="2"/>
  <c r="D7" i="2"/>
  <c r="E7" i="2"/>
  <c r="D8" i="2"/>
  <c r="E8" i="2"/>
  <c r="D9" i="2"/>
  <c r="E9" i="2"/>
  <c r="D10" i="2"/>
  <c r="E10" i="2"/>
  <c r="D11" i="2"/>
  <c r="E11" i="2"/>
  <c r="D12" i="2"/>
  <c r="E12" i="2"/>
  <c r="D13" i="2"/>
  <c r="E13" i="2"/>
  <c r="D14" i="2"/>
  <c r="E14" i="2"/>
  <c r="D15" i="2"/>
  <c r="E15" i="2"/>
  <c r="D16" i="2"/>
  <c r="E16" i="2"/>
  <c r="D17" i="2"/>
  <c r="E17" i="2"/>
  <c r="D18" i="2"/>
  <c r="E18" i="2"/>
  <c r="D19" i="2"/>
  <c r="E19" i="2"/>
  <c r="D20" i="2"/>
  <c r="E20" i="2"/>
  <c r="D21" i="2"/>
  <c r="E21" i="2"/>
  <c r="D22" i="2"/>
  <c r="E22" i="2"/>
  <c r="D23" i="2"/>
  <c r="E23" i="2"/>
  <c r="D24" i="2"/>
  <c r="E24" i="2"/>
  <c r="D25" i="2"/>
  <c r="E25" i="2"/>
  <c r="D26" i="2"/>
  <c r="E26" i="2"/>
  <c r="D27" i="2"/>
  <c r="E27" i="2"/>
  <c r="D28" i="2"/>
  <c r="E28" i="2"/>
  <c r="D29" i="2"/>
  <c r="E29" i="2"/>
  <c r="D30" i="2"/>
  <c r="E30" i="2"/>
  <c r="D31" i="2"/>
  <c r="E31" i="2"/>
  <c r="D32" i="2"/>
  <c r="E32" i="2"/>
  <c r="D33" i="2"/>
  <c r="E33" i="2"/>
  <c r="D34" i="2"/>
  <c r="E34" i="2"/>
  <c r="D35" i="2"/>
  <c r="E35" i="2"/>
  <c r="D36" i="2"/>
  <c r="E36" i="2"/>
  <c r="D37" i="2"/>
  <c r="E37" i="2"/>
  <c r="D38" i="2"/>
  <c r="E38" i="2"/>
  <c r="D39" i="2"/>
  <c r="E39" i="2"/>
  <c r="D40" i="2"/>
  <c r="E40" i="2"/>
  <c r="D41" i="2"/>
  <c r="E41" i="2"/>
  <c r="D42" i="2"/>
  <c r="E42" i="2"/>
  <c r="D43" i="2"/>
  <c r="E43" i="2"/>
  <c r="D44" i="2"/>
  <c r="E44" i="2"/>
  <c r="D45" i="2"/>
  <c r="E45" i="2"/>
  <c r="D46" i="2"/>
  <c r="E46" i="2"/>
  <c r="D47" i="2"/>
  <c r="E47" i="2"/>
  <c r="D48" i="2"/>
  <c r="E48" i="2"/>
  <c r="D49" i="2"/>
  <c r="E49" i="2"/>
  <c r="D50" i="2"/>
  <c r="E50" i="2"/>
  <c r="D51" i="2"/>
  <c r="E51" i="2"/>
  <c r="D52" i="2"/>
  <c r="E52" i="2"/>
  <c r="D53" i="2"/>
  <c r="E53" i="2"/>
  <c r="D54" i="2"/>
  <c r="E54" i="2"/>
  <c r="D55" i="2"/>
  <c r="E55" i="2"/>
  <c r="D56" i="2"/>
  <c r="E56" i="2"/>
  <c r="D57" i="2"/>
  <c r="E57" i="2"/>
  <c r="D58" i="2"/>
  <c r="E58" i="2"/>
  <c r="D59" i="2"/>
  <c r="E59" i="2"/>
  <c r="D60" i="2"/>
  <c r="E60" i="2"/>
  <c r="D61" i="2"/>
  <c r="E61" i="2"/>
  <c r="D62" i="2"/>
  <c r="E62" i="2"/>
  <c r="D63" i="2"/>
  <c r="E63" i="2"/>
  <c r="D64" i="2"/>
  <c r="E64" i="2"/>
  <c r="D65" i="2"/>
  <c r="E65" i="2"/>
  <c r="D66" i="2"/>
  <c r="E66" i="2"/>
  <c r="D67" i="2"/>
  <c r="E67" i="2"/>
  <c r="D68" i="2"/>
  <c r="E68" i="2"/>
  <c r="D69" i="2"/>
  <c r="E69" i="2"/>
  <c r="D70" i="2"/>
  <c r="E70" i="2"/>
  <c r="D71" i="2"/>
  <c r="E71" i="2"/>
  <c r="D72" i="2"/>
  <c r="E72" i="2"/>
  <c r="D73" i="2"/>
  <c r="E73" i="2"/>
  <c r="D74" i="2"/>
  <c r="E74" i="2"/>
  <c r="D75" i="2"/>
  <c r="E75" i="2"/>
  <c r="D76" i="2"/>
  <c r="E76" i="2"/>
  <c r="D77" i="2"/>
  <c r="E77" i="2"/>
  <c r="D78" i="2"/>
  <c r="E78" i="2"/>
  <c r="D79" i="2"/>
  <c r="E79" i="2"/>
  <c r="D80" i="2"/>
  <c r="E80" i="2"/>
  <c r="D81" i="2"/>
  <c r="E81" i="2"/>
  <c r="D82" i="2"/>
  <c r="E82" i="2"/>
  <c r="D83" i="2"/>
  <c r="E83" i="2"/>
  <c r="D84" i="2"/>
  <c r="E84" i="2"/>
  <c r="D85" i="2"/>
  <c r="E85" i="2"/>
  <c r="D86" i="2"/>
  <c r="E86" i="2"/>
  <c r="D87" i="2"/>
  <c r="E87" i="2"/>
  <c r="D88" i="2"/>
  <c r="E88" i="2"/>
  <c r="D89" i="2"/>
  <c r="E89" i="2"/>
  <c r="D90" i="2"/>
  <c r="E90" i="2"/>
  <c r="D91" i="2"/>
  <c r="E91" i="2"/>
  <c r="D92" i="2"/>
  <c r="E92" i="2"/>
  <c r="D93" i="2"/>
  <c r="E93" i="2"/>
  <c r="D94" i="2"/>
  <c r="E94" i="2"/>
  <c r="D95" i="2"/>
  <c r="E95" i="2"/>
  <c r="D96" i="2"/>
  <c r="E96" i="2"/>
  <c r="D97" i="2"/>
  <c r="E97" i="2"/>
  <c r="D98" i="2"/>
  <c r="E98" i="2"/>
  <c r="D99" i="2"/>
  <c r="E99" i="2"/>
  <c r="D100" i="2"/>
  <c r="E100" i="2"/>
  <c r="D101" i="2"/>
  <c r="E101" i="2"/>
  <c r="D102" i="2"/>
  <c r="E102" i="2"/>
  <c r="D103" i="2"/>
  <c r="E103" i="2"/>
  <c r="D104" i="2"/>
  <c r="E104" i="2"/>
  <c r="D105" i="2"/>
  <c r="E105" i="2"/>
  <c r="D106" i="2"/>
  <c r="E106" i="2"/>
  <c r="D107" i="2"/>
  <c r="E107" i="2"/>
  <c r="D108" i="2"/>
  <c r="E108" i="2"/>
  <c r="D109" i="2"/>
  <c r="E109" i="2"/>
  <c r="D110" i="2"/>
  <c r="E110" i="2"/>
  <c r="D111" i="2"/>
  <c r="E111" i="2"/>
  <c r="D112" i="2"/>
  <c r="E112" i="2"/>
  <c r="D113" i="2"/>
  <c r="E113" i="2"/>
  <c r="D114" i="2"/>
  <c r="E114" i="2"/>
  <c r="D115" i="2"/>
  <c r="E115" i="2"/>
  <c r="D116" i="2"/>
  <c r="E116" i="2"/>
  <c r="D117" i="2"/>
  <c r="E117" i="2"/>
  <c r="D118" i="2"/>
  <c r="E118" i="2"/>
  <c r="D119" i="2"/>
  <c r="E119" i="2"/>
  <c r="D120" i="2"/>
  <c r="E120" i="2"/>
  <c r="D121" i="2"/>
  <c r="E121" i="2"/>
  <c r="D122" i="2"/>
  <c r="E122" i="2"/>
  <c r="D123" i="2"/>
  <c r="E123" i="2"/>
  <c r="D124" i="2"/>
  <c r="E124" i="2"/>
  <c r="D125" i="2"/>
  <c r="E125" i="2"/>
  <c r="D126" i="2"/>
  <c r="E126" i="2"/>
  <c r="D127" i="2"/>
  <c r="E127" i="2"/>
  <c r="D128" i="2"/>
  <c r="E128" i="2"/>
  <c r="D129" i="2"/>
  <c r="E129" i="2"/>
  <c r="D130" i="2"/>
  <c r="E130" i="2"/>
  <c r="D131" i="2"/>
  <c r="E131" i="2"/>
  <c r="D132" i="2"/>
  <c r="E132" i="2"/>
  <c r="D133" i="2"/>
  <c r="E133" i="2"/>
  <c r="D134" i="2"/>
  <c r="E134" i="2"/>
  <c r="D135" i="2"/>
  <c r="E135" i="2"/>
  <c r="D136" i="2"/>
  <c r="E136" i="2"/>
  <c r="D137" i="2"/>
  <c r="E137" i="2"/>
  <c r="D138" i="2"/>
  <c r="E138" i="2"/>
  <c r="D139" i="2"/>
  <c r="E139" i="2"/>
  <c r="D140" i="2"/>
  <c r="E140" i="2"/>
  <c r="D141" i="2"/>
  <c r="E141" i="2"/>
  <c r="D142" i="2"/>
  <c r="E142" i="2"/>
  <c r="D143" i="2"/>
  <c r="E143" i="2"/>
  <c r="D144" i="2"/>
  <c r="E144" i="2"/>
  <c r="D145" i="2"/>
  <c r="E145" i="2"/>
  <c r="D146" i="2"/>
  <c r="E146" i="2"/>
  <c r="D147" i="2"/>
  <c r="E147" i="2"/>
  <c r="D148" i="2"/>
  <c r="E148" i="2"/>
  <c r="D149" i="2"/>
  <c r="E149" i="2"/>
  <c r="D150" i="2"/>
  <c r="E150" i="2"/>
  <c r="D151" i="2"/>
  <c r="E151" i="2"/>
  <c r="D152" i="2"/>
  <c r="E152" i="2"/>
  <c r="D153" i="2"/>
  <c r="E153" i="2"/>
  <c r="D154" i="2"/>
  <c r="E154" i="2"/>
  <c r="D155" i="2"/>
  <c r="E155" i="2"/>
  <c r="D156" i="2"/>
  <c r="E156" i="2"/>
  <c r="D157" i="2"/>
  <c r="E157" i="2"/>
  <c r="D158" i="2"/>
  <c r="E158" i="2"/>
  <c r="D159" i="2"/>
  <c r="E159" i="2"/>
  <c r="D160" i="2"/>
  <c r="E160" i="2"/>
  <c r="D161" i="2"/>
  <c r="E161" i="2"/>
  <c r="D162" i="2"/>
  <c r="E162" i="2"/>
  <c r="D163" i="2"/>
  <c r="E163" i="2"/>
  <c r="D164" i="2"/>
  <c r="E164" i="2"/>
  <c r="D165" i="2"/>
  <c r="E165" i="2"/>
  <c r="D166" i="2"/>
  <c r="E166" i="2"/>
  <c r="D167" i="2"/>
  <c r="E167" i="2"/>
  <c r="D168" i="2"/>
  <c r="E168" i="2"/>
  <c r="D169" i="2"/>
  <c r="E169" i="2"/>
  <c r="D170" i="2"/>
  <c r="E170" i="2"/>
  <c r="D171" i="2"/>
  <c r="E171" i="2"/>
  <c r="D172" i="2"/>
  <c r="E172" i="2"/>
  <c r="D173" i="2"/>
  <c r="E173" i="2"/>
  <c r="D174" i="2"/>
  <c r="E174" i="2"/>
  <c r="D175" i="2"/>
  <c r="E175" i="2"/>
  <c r="D176" i="2"/>
  <c r="E176" i="2"/>
  <c r="D177" i="2"/>
  <c r="E177" i="2"/>
  <c r="D178" i="2"/>
  <c r="E178" i="2"/>
  <c r="D179" i="2"/>
  <c r="E179" i="2"/>
  <c r="D180" i="2"/>
  <c r="E180" i="2"/>
  <c r="D181" i="2"/>
  <c r="E181" i="2"/>
  <c r="D182" i="2"/>
  <c r="E182" i="2"/>
  <c r="D183" i="2"/>
  <c r="E183" i="2"/>
  <c r="D184" i="2"/>
  <c r="E184" i="2"/>
  <c r="D185" i="2"/>
  <c r="E185" i="2"/>
  <c r="D186" i="2"/>
  <c r="E186" i="2"/>
  <c r="D187" i="2"/>
  <c r="E187" i="2"/>
  <c r="D188" i="2"/>
  <c r="E188" i="2"/>
  <c r="D189" i="2"/>
  <c r="E189" i="2"/>
  <c r="D190" i="2"/>
  <c r="E190" i="2"/>
  <c r="D191" i="2"/>
  <c r="E191" i="2"/>
  <c r="D192" i="2"/>
  <c r="E192" i="2"/>
  <c r="D193" i="2"/>
  <c r="E193" i="2"/>
  <c r="D194" i="2"/>
  <c r="E194" i="2"/>
  <c r="D195" i="2"/>
  <c r="E195" i="2"/>
  <c r="D196" i="2"/>
  <c r="E196" i="2"/>
  <c r="D197" i="2"/>
  <c r="E197" i="2"/>
  <c r="D198" i="2"/>
  <c r="E198" i="2"/>
  <c r="D199" i="2"/>
  <c r="E199" i="2"/>
  <c r="D200" i="2"/>
  <c r="E200" i="2"/>
  <c r="D201" i="2"/>
  <c r="E201" i="2"/>
  <c r="D202" i="2"/>
  <c r="E202" i="2"/>
  <c r="D203" i="2"/>
  <c r="E203" i="2"/>
  <c r="D204" i="2"/>
  <c r="E204" i="2"/>
  <c r="D205" i="2"/>
  <c r="E205" i="2"/>
  <c r="D206" i="2"/>
  <c r="E206" i="2"/>
  <c r="D207" i="2"/>
  <c r="E207" i="2"/>
  <c r="D208" i="2"/>
  <c r="E208" i="2"/>
  <c r="D209" i="2"/>
  <c r="E209" i="2"/>
  <c r="D210" i="2"/>
  <c r="E210" i="2"/>
  <c r="D211" i="2"/>
  <c r="E211" i="2"/>
  <c r="D212" i="2"/>
  <c r="E212" i="2"/>
  <c r="D213" i="2"/>
  <c r="E213" i="2"/>
  <c r="D214" i="2"/>
  <c r="E214" i="2"/>
  <c r="D215" i="2"/>
  <c r="E215" i="2"/>
  <c r="D216" i="2"/>
  <c r="E216" i="2"/>
  <c r="D217" i="2"/>
  <c r="E217" i="2"/>
  <c r="D218" i="2"/>
  <c r="E218" i="2"/>
  <c r="D219" i="2"/>
  <c r="E219" i="2"/>
  <c r="D220" i="2"/>
  <c r="E220" i="2"/>
  <c r="D221" i="2"/>
  <c r="E221" i="2"/>
  <c r="D222" i="2"/>
  <c r="E222" i="2"/>
  <c r="D223" i="2"/>
  <c r="E223" i="2"/>
  <c r="D224" i="2"/>
  <c r="E224" i="2"/>
  <c r="D225" i="2"/>
  <c r="E225" i="2"/>
  <c r="D226" i="2"/>
  <c r="E226" i="2"/>
  <c r="D227" i="2"/>
  <c r="E227" i="2"/>
  <c r="D228" i="2"/>
  <c r="E228" i="2"/>
  <c r="D229" i="2"/>
  <c r="E229" i="2"/>
  <c r="D230" i="2"/>
  <c r="E230" i="2"/>
  <c r="D231" i="2"/>
  <c r="E231" i="2"/>
  <c r="D232" i="2"/>
  <c r="E232" i="2"/>
  <c r="D233" i="2"/>
  <c r="E233" i="2"/>
  <c r="D234" i="2"/>
  <c r="E234" i="2"/>
  <c r="D235" i="2"/>
  <c r="E235" i="2"/>
  <c r="D236" i="2"/>
  <c r="E236" i="2"/>
  <c r="D237" i="2"/>
  <c r="E237" i="2"/>
  <c r="D238" i="2"/>
  <c r="E238" i="2"/>
  <c r="D239" i="2"/>
  <c r="E239" i="2"/>
  <c r="D240" i="2"/>
  <c r="E240" i="2"/>
  <c r="D241" i="2"/>
  <c r="E241" i="2"/>
  <c r="D242" i="2"/>
  <c r="E242" i="2"/>
  <c r="D243" i="2"/>
  <c r="E243" i="2"/>
  <c r="D244" i="2"/>
  <c r="E244" i="2"/>
  <c r="D245" i="2"/>
  <c r="E245" i="2"/>
  <c r="D246" i="2"/>
  <c r="E246" i="2"/>
  <c r="D247" i="2"/>
  <c r="E247" i="2"/>
  <c r="D248" i="2"/>
  <c r="E248" i="2"/>
  <c r="D249" i="2"/>
  <c r="E249" i="2"/>
  <c r="D250" i="2"/>
  <c r="E250" i="2"/>
  <c r="D251" i="2"/>
  <c r="E251" i="2"/>
  <c r="D252" i="2"/>
  <c r="E252" i="2"/>
  <c r="H252" i="2" s="1"/>
  <c r="D253" i="2"/>
  <c r="E253" i="2"/>
  <c r="D254" i="2"/>
  <c r="E254" i="2"/>
  <c r="D255" i="2"/>
  <c r="E255" i="2"/>
  <c r="D256" i="2"/>
  <c r="E256" i="2"/>
  <c r="H256" i="2" s="1"/>
  <c r="G85" i="2"/>
  <c r="H85" i="2" s="1"/>
  <c r="J85" i="2" s="1"/>
  <c r="G86" i="2"/>
  <c r="H86" i="2" s="1"/>
  <c r="J86" i="2" s="1"/>
  <c r="G75" i="2"/>
  <c r="H75" i="2" s="1"/>
  <c r="J75" i="2" s="1"/>
  <c r="G60" i="2"/>
  <c r="H60" i="2" s="1"/>
  <c r="J60" i="2" s="1"/>
  <c r="J204" i="2"/>
  <c r="J203" i="2"/>
  <c r="K202" i="2"/>
  <c r="J201" i="2"/>
  <c r="J200" i="2"/>
  <c r="J199" i="2"/>
  <c r="J198" i="2"/>
  <c r="J197" i="2"/>
  <c r="J196" i="2"/>
  <c r="K195" i="2"/>
  <c r="J194" i="2"/>
  <c r="J193" i="2"/>
  <c r="J192" i="2"/>
  <c r="J191" i="2"/>
  <c r="J190" i="2"/>
  <c r="J189" i="2"/>
  <c r="J188" i="2"/>
  <c r="J187" i="2"/>
  <c r="J186" i="2"/>
  <c r="J185" i="2"/>
  <c r="J184" i="2"/>
  <c r="J183" i="2"/>
  <c r="J182" i="2"/>
  <c r="J181" i="2"/>
  <c r="J180" i="2"/>
  <c r="J179" i="2"/>
  <c r="G178" i="2"/>
  <c r="H178" i="2" s="1"/>
  <c r="J178" i="2" s="1"/>
  <c r="G177" i="2"/>
  <c r="H177" i="2" s="1"/>
  <c r="J177" i="2" s="1"/>
  <c r="G176" i="2"/>
  <c r="H176" i="2" s="1"/>
  <c r="J176" i="2" s="1"/>
  <c r="G175" i="2"/>
  <c r="H175" i="2" s="1"/>
  <c r="J175" i="2" s="1"/>
  <c r="G174" i="2"/>
  <c r="H174" i="2" s="1"/>
  <c r="J174" i="2" s="1"/>
  <c r="G173" i="2"/>
  <c r="H173" i="2" s="1"/>
  <c r="J173" i="2" s="1"/>
  <c r="G172" i="2"/>
  <c r="H172" i="2" s="1"/>
  <c r="J172" i="2" s="1"/>
  <c r="G171" i="2"/>
  <c r="H171" i="2" s="1"/>
  <c r="J171" i="2" s="1"/>
  <c r="G170" i="2"/>
  <c r="H170" i="2" s="1"/>
  <c r="J170" i="2" s="1"/>
  <c r="G169" i="2"/>
  <c r="H169" i="2" s="1"/>
  <c r="J169" i="2" s="1"/>
  <c r="G168" i="2"/>
  <c r="H168" i="2" s="1"/>
  <c r="J168" i="2" s="1"/>
  <c r="G167" i="2"/>
  <c r="H167" i="2" s="1"/>
  <c r="J167" i="2" s="1"/>
  <c r="G166" i="2"/>
  <c r="H166" i="2" s="1"/>
  <c r="J166" i="2" s="1"/>
  <c r="G165" i="2"/>
  <c r="H165" i="2" s="1"/>
  <c r="J165" i="2" s="1"/>
  <c r="G164" i="2"/>
  <c r="H164" i="2" s="1"/>
  <c r="J164" i="2" s="1"/>
  <c r="G163" i="2"/>
  <c r="H163" i="2" s="1"/>
  <c r="J163" i="2" s="1"/>
  <c r="G162" i="2"/>
  <c r="H162" i="2" s="1"/>
  <c r="J162" i="2" s="1"/>
  <c r="G161" i="2"/>
  <c r="H161" i="2" s="1"/>
  <c r="J161" i="2" s="1"/>
  <c r="G160" i="2"/>
  <c r="H160" i="2" s="1"/>
  <c r="J160" i="2" s="1"/>
  <c r="G159" i="2"/>
  <c r="H159" i="2" s="1"/>
  <c r="J159" i="2" s="1"/>
  <c r="G158" i="2"/>
  <c r="H158" i="2" s="1"/>
  <c r="J158" i="2" s="1"/>
  <c r="G157" i="2"/>
  <c r="H157" i="2" s="1"/>
  <c r="J157" i="2" s="1"/>
  <c r="G156" i="2"/>
  <c r="H156" i="2" s="1"/>
  <c r="J156" i="2" s="1"/>
  <c r="G155" i="2"/>
  <c r="H155" i="2" s="1"/>
  <c r="J155" i="2" s="1"/>
  <c r="G154" i="2"/>
  <c r="H154" i="2" s="1"/>
  <c r="J154" i="2" s="1"/>
  <c r="G153" i="2"/>
  <c r="H153" i="2" s="1"/>
  <c r="J153" i="2" s="1"/>
  <c r="G152" i="2"/>
  <c r="H152" i="2" s="1"/>
  <c r="J152" i="2" s="1"/>
  <c r="G151" i="2"/>
  <c r="H151" i="2" s="1"/>
  <c r="J151" i="2" s="1"/>
  <c r="G150" i="2"/>
  <c r="H150" i="2" s="1"/>
  <c r="J150" i="2" s="1"/>
  <c r="G149" i="2"/>
  <c r="H149" i="2" s="1"/>
  <c r="J149" i="2" s="1"/>
  <c r="G148" i="2"/>
  <c r="H148" i="2" s="1"/>
  <c r="J148" i="2" s="1"/>
  <c r="G147" i="2"/>
  <c r="H147" i="2" s="1"/>
  <c r="J147" i="2" s="1"/>
  <c r="G146" i="2"/>
  <c r="H146" i="2" s="1"/>
  <c r="J146" i="2" s="1"/>
  <c r="G145" i="2"/>
  <c r="H145" i="2" s="1"/>
  <c r="J145" i="2" s="1"/>
  <c r="G144" i="2"/>
  <c r="H144" i="2" s="1"/>
  <c r="J144" i="2" s="1"/>
  <c r="G143" i="2"/>
  <c r="H143" i="2" s="1"/>
  <c r="J143" i="2" s="1"/>
  <c r="G142" i="2"/>
  <c r="H142" i="2" s="1"/>
  <c r="J142" i="2" s="1"/>
  <c r="G141" i="2"/>
  <c r="H141" i="2" s="1"/>
  <c r="J141" i="2" s="1"/>
  <c r="G140" i="2"/>
  <c r="H140" i="2" s="1"/>
  <c r="J140" i="2" s="1"/>
  <c r="G139" i="2"/>
  <c r="H139" i="2" s="1"/>
  <c r="J139" i="2" s="1"/>
  <c r="G138" i="2"/>
  <c r="H138" i="2" s="1"/>
  <c r="J138" i="2" s="1"/>
  <c r="G137" i="2"/>
  <c r="H137" i="2" s="1"/>
  <c r="J137" i="2" s="1"/>
  <c r="G136" i="2"/>
  <c r="H136" i="2" s="1"/>
  <c r="J136" i="2" s="1"/>
  <c r="G135" i="2"/>
  <c r="H135" i="2" s="1"/>
  <c r="J135" i="2" s="1"/>
  <c r="G134" i="2"/>
  <c r="H134" i="2" s="1"/>
  <c r="J134" i="2" s="1"/>
  <c r="G133" i="2"/>
  <c r="H133" i="2" s="1"/>
  <c r="J133" i="2" s="1"/>
  <c r="G132" i="2"/>
  <c r="H132" i="2" s="1"/>
  <c r="J132" i="2" s="1"/>
  <c r="G131" i="2"/>
  <c r="H131" i="2" s="1"/>
  <c r="J131" i="2" s="1"/>
  <c r="G130" i="2"/>
  <c r="H130" i="2" s="1"/>
  <c r="J130" i="2" s="1"/>
  <c r="G129" i="2"/>
  <c r="H129" i="2" s="1"/>
  <c r="J129" i="2" s="1"/>
  <c r="G128" i="2"/>
  <c r="H128" i="2" s="1"/>
  <c r="J128" i="2" s="1"/>
  <c r="G127" i="2"/>
  <c r="H127" i="2" s="1"/>
  <c r="J127" i="2" s="1"/>
  <c r="G126" i="2"/>
  <c r="H126" i="2" s="1"/>
  <c r="J126" i="2" s="1"/>
  <c r="G125" i="2"/>
  <c r="H125" i="2" s="1"/>
  <c r="J125" i="2" s="1"/>
  <c r="G124" i="2"/>
  <c r="H124" i="2" s="1"/>
  <c r="J124" i="2" s="1"/>
  <c r="G123" i="2"/>
  <c r="H123" i="2" s="1"/>
  <c r="J123" i="2" s="1"/>
  <c r="G122" i="2"/>
  <c r="H122" i="2" s="1"/>
  <c r="J122" i="2" s="1"/>
  <c r="G121" i="2"/>
  <c r="H121" i="2" s="1"/>
  <c r="J121" i="2" s="1"/>
  <c r="G120" i="2"/>
  <c r="H120" i="2" s="1"/>
  <c r="J120" i="2" s="1"/>
  <c r="G119" i="2"/>
  <c r="H119" i="2" s="1"/>
  <c r="J119" i="2" s="1"/>
  <c r="G118" i="2"/>
  <c r="H118" i="2" s="1"/>
  <c r="J118" i="2" s="1"/>
  <c r="G117" i="2"/>
  <c r="H117" i="2" s="1"/>
  <c r="J117" i="2" s="1"/>
  <c r="G116" i="2"/>
  <c r="H116" i="2" s="1"/>
  <c r="J116" i="2" s="1"/>
  <c r="G115" i="2"/>
  <c r="H115" i="2" s="1"/>
  <c r="J115" i="2" s="1"/>
  <c r="G114" i="2"/>
  <c r="H114" i="2" s="1"/>
  <c r="J114" i="2" s="1"/>
  <c r="G113" i="2"/>
  <c r="H113" i="2" s="1"/>
  <c r="J113" i="2" s="1"/>
  <c r="G112" i="2"/>
  <c r="H112" i="2" s="1"/>
  <c r="J112" i="2" s="1"/>
  <c r="G111" i="2"/>
  <c r="H111" i="2" s="1"/>
  <c r="J111" i="2" s="1"/>
  <c r="G110" i="2"/>
  <c r="H110" i="2" s="1"/>
  <c r="J110" i="2" s="1"/>
  <c r="G109" i="2"/>
  <c r="H109" i="2" s="1"/>
  <c r="J109" i="2" s="1"/>
  <c r="G108" i="2"/>
  <c r="H108" i="2" s="1"/>
  <c r="J108" i="2" s="1"/>
  <c r="G107" i="2"/>
  <c r="H107" i="2" s="1"/>
  <c r="J107" i="2" s="1"/>
  <c r="G106" i="2"/>
  <c r="H106" i="2" s="1"/>
  <c r="J106" i="2" s="1"/>
  <c r="G105" i="2"/>
  <c r="H105" i="2" s="1"/>
  <c r="J105" i="2" s="1"/>
  <c r="G104" i="2"/>
  <c r="H104" i="2" s="1"/>
  <c r="J104" i="2" s="1"/>
  <c r="G103" i="2"/>
  <c r="H103" i="2" s="1"/>
  <c r="J103" i="2" s="1"/>
  <c r="G102" i="2"/>
  <c r="H102" i="2" s="1"/>
  <c r="J102" i="2" s="1"/>
  <c r="G101" i="2"/>
  <c r="H101" i="2" s="1"/>
  <c r="J101" i="2" s="1"/>
  <c r="G100" i="2"/>
  <c r="H100" i="2" s="1"/>
  <c r="J100" i="2" s="1"/>
  <c r="G99" i="2"/>
  <c r="G98" i="2"/>
  <c r="H98" i="2" s="1"/>
  <c r="J98" i="2" s="1"/>
  <c r="G97" i="2"/>
  <c r="H97" i="2" s="1"/>
  <c r="J97" i="2" s="1"/>
  <c r="G96" i="2"/>
  <c r="H96" i="2" s="1"/>
  <c r="J96" i="2" s="1"/>
  <c r="G95" i="2"/>
  <c r="H95" i="2" s="1"/>
  <c r="J95" i="2" s="1"/>
  <c r="G94" i="2"/>
  <c r="H94" i="2" s="1"/>
  <c r="J94" i="2" s="1"/>
  <c r="G93" i="2"/>
  <c r="H93" i="2" s="1"/>
  <c r="J93" i="2" s="1"/>
  <c r="G92" i="2"/>
  <c r="H92" i="2" s="1"/>
  <c r="J92" i="2" s="1"/>
  <c r="G91" i="2"/>
  <c r="H91" i="2" s="1"/>
  <c r="J91" i="2" s="1"/>
  <c r="G90" i="2"/>
  <c r="H90" i="2" s="1"/>
  <c r="J90" i="2" s="1"/>
  <c r="G89" i="2"/>
  <c r="H89" i="2" s="1"/>
  <c r="J89" i="2" s="1"/>
  <c r="G88" i="2"/>
  <c r="H88" i="2" s="1"/>
  <c r="J88" i="2" s="1"/>
  <c r="G87" i="2"/>
  <c r="H87" i="2" s="1"/>
  <c r="J87" i="2" s="1"/>
  <c r="G84" i="2"/>
  <c r="H84" i="2" s="1"/>
  <c r="G83" i="2"/>
  <c r="H83" i="2" s="1"/>
  <c r="J83" i="2" s="1"/>
  <c r="G82" i="2"/>
  <c r="H82" i="2" s="1"/>
  <c r="J82" i="2" s="1"/>
  <c r="G81" i="2"/>
  <c r="H81" i="2" s="1"/>
  <c r="J81" i="2" s="1"/>
  <c r="G80" i="2"/>
  <c r="H80" i="2" s="1"/>
  <c r="J80" i="2" s="1"/>
  <c r="G79" i="2"/>
  <c r="H79" i="2" s="1"/>
  <c r="J79" i="2" s="1"/>
  <c r="G78" i="2"/>
  <c r="H78" i="2" s="1"/>
  <c r="J78" i="2" s="1"/>
  <c r="G77" i="2"/>
  <c r="H77" i="2" s="1"/>
  <c r="J77" i="2" s="1"/>
  <c r="G76" i="2"/>
  <c r="H76" i="2" s="1"/>
  <c r="J76" i="2" s="1"/>
  <c r="G74" i="2"/>
  <c r="H74" i="2" s="1"/>
  <c r="J74" i="2" s="1"/>
  <c r="G73" i="2"/>
  <c r="H73" i="2" s="1"/>
  <c r="J73" i="2" s="1"/>
  <c r="G72" i="2"/>
  <c r="H72" i="2" s="1"/>
  <c r="J72" i="2" s="1"/>
  <c r="G71" i="2"/>
  <c r="H71" i="2" s="1"/>
  <c r="J71" i="2" s="1"/>
  <c r="G70" i="2"/>
  <c r="H70" i="2" s="1"/>
  <c r="J70" i="2" s="1"/>
  <c r="G69" i="2"/>
  <c r="H69" i="2" s="1"/>
  <c r="J69" i="2" s="1"/>
  <c r="G68" i="2"/>
  <c r="H68" i="2" s="1"/>
  <c r="J68" i="2" s="1"/>
  <c r="G67" i="2"/>
  <c r="H67" i="2" s="1"/>
  <c r="J67" i="2" s="1"/>
  <c r="G66" i="2"/>
  <c r="H66" i="2" s="1"/>
  <c r="J66" i="2" s="1"/>
  <c r="G65" i="2"/>
  <c r="H65" i="2" s="1"/>
  <c r="J65" i="2" s="1"/>
  <c r="G64" i="2"/>
  <c r="H64" i="2" s="1"/>
  <c r="J64" i="2" s="1"/>
  <c r="G63" i="2"/>
  <c r="H63" i="2" s="1"/>
  <c r="J63" i="2" s="1"/>
  <c r="G62" i="2"/>
  <c r="H62" i="2" s="1"/>
  <c r="J62" i="2" s="1"/>
  <c r="G61" i="2"/>
  <c r="H61" i="2" s="1"/>
  <c r="J61" i="2" s="1"/>
  <c r="G59" i="2"/>
  <c r="H59" i="2" s="1"/>
  <c r="J59" i="2" s="1"/>
  <c r="G58" i="2"/>
  <c r="H58" i="2" s="1"/>
  <c r="J58" i="2" s="1"/>
  <c r="G57" i="2"/>
  <c r="H57" i="2" s="1"/>
  <c r="J57" i="2" s="1"/>
  <c r="G56" i="2"/>
  <c r="H56" i="2" s="1"/>
  <c r="J56" i="2" s="1"/>
  <c r="G55" i="2"/>
  <c r="H55" i="2" s="1"/>
  <c r="J55" i="2" s="1"/>
  <c r="G54" i="2"/>
  <c r="H54" i="2" s="1"/>
  <c r="J54" i="2" s="1"/>
  <c r="G53" i="2"/>
  <c r="H53" i="2" s="1"/>
  <c r="J53" i="2" s="1"/>
  <c r="G52" i="2"/>
  <c r="H52" i="2" s="1"/>
  <c r="J52" i="2" s="1"/>
  <c r="G51" i="2"/>
  <c r="H51" i="2" s="1"/>
  <c r="J51" i="2" s="1"/>
  <c r="G50" i="2"/>
  <c r="H50" i="2" s="1"/>
  <c r="J50" i="2" s="1"/>
  <c r="G49" i="2"/>
  <c r="H49" i="2" s="1"/>
  <c r="J49" i="2" s="1"/>
  <c r="G48" i="2"/>
  <c r="H48" i="2" s="1"/>
  <c r="J48" i="2" s="1"/>
  <c r="G47" i="2"/>
  <c r="H47" i="2" s="1"/>
  <c r="J47" i="2" s="1"/>
  <c r="G46" i="2"/>
  <c r="H46" i="2" s="1"/>
  <c r="J46" i="2" s="1"/>
  <c r="G45" i="2"/>
  <c r="H45" i="2" s="1"/>
  <c r="J45" i="2" s="1"/>
  <c r="G44" i="2"/>
  <c r="H44" i="2" s="1"/>
  <c r="J44" i="2" s="1"/>
  <c r="G43" i="2"/>
  <c r="H43" i="2" s="1"/>
  <c r="J43" i="2" s="1"/>
  <c r="G42" i="2"/>
  <c r="H42" i="2" s="1"/>
  <c r="J42" i="2" s="1"/>
  <c r="G41" i="2"/>
  <c r="H41" i="2" s="1"/>
  <c r="J41" i="2" s="1"/>
  <c r="G40" i="2"/>
  <c r="H40" i="2" s="1"/>
  <c r="J40" i="2" s="1"/>
  <c r="G39" i="2"/>
  <c r="H39" i="2" s="1"/>
  <c r="J39" i="2" s="1"/>
  <c r="G38" i="2"/>
  <c r="H38" i="2" s="1"/>
  <c r="J38" i="2" s="1"/>
  <c r="G37" i="2"/>
  <c r="H37" i="2" s="1"/>
  <c r="J37" i="2" s="1"/>
  <c r="G36" i="2"/>
  <c r="H36" i="2" s="1"/>
  <c r="J36" i="2" s="1"/>
  <c r="G35" i="2"/>
  <c r="H35" i="2" s="1"/>
  <c r="J35" i="2" s="1"/>
  <c r="G34" i="2"/>
  <c r="H34" i="2" s="1"/>
  <c r="J34" i="2" s="1"/>
  <c r="G33" i="2"/>
  <c r="H33" i="2" s="1"/>
  <c r="J33" i="2" s="1"/>
  <c r="G32" i="2"/>
  <c r="H32" i="2" s="1"/>
  <c r="J32" i="2" s="1"/>
  <c r="G31" i="2"/>
  <c r="H31" i="2" s="1"/>
  <c r="J31" i="2" s="1"/>
  <c r="K31" i="2" s="1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H253" i="2" l="1"/>
  <c r="H229" i="2"/>
  <c r="H226" i="2"/>
  <c r="H223" i="2"/>
  <c r="H220" i="2"/>
  <c r="H218" i="2"/>
  <c r="H216" i="2"/>
  <c r="H211" i="2"/>
  <c r="H207" i="2"/>
  <c r="H205" i="2"/>
  <c r="K149" i="2"/>
  <c r="K5" i="2"/>
  <c r="K7" i="2"/>
  <c r="K9" i="2"/>
  <c r="K11" i="2"/>
  <c r="K13" i="2"/>
  <c r="K15" i="2"/>
  <c r="K17" i="2"/>
  <c r="K19" i="2"/>
  <c r="K21" i="2"/>
  <c r="K23" i="2"/>
  <c r="K25" i="2"/>
  <c r="K27" i="2"/>
  <c r="K29" i="2"/>
  <c r="K33" i="2"/>
  <c r="K35" i="2"/>
  <c r="K37" i="2"/>
  <c r="K39" i="2"/>
  <c r="K41" i="2"/>
  <c r="K43" i="2"/>
  <c r="K45" i="2"/>
  <c r="K47" i="2"/>
  <c r="K49" i="2"/>
  <c r="K51" i="2"/>
  <c r="K53" i="2"/>
  <c r="K55" i="2"/>
  <c r="K57" i="2"/>
  <c r="K59" i="2"/>
  <c r="K62" i="2"/>
  <c r="K64" i="2"/>
  <c r="K66" i="2"/>
  <c r="K68" i="2"/>
  <c r="K70" i="2"/>
  <c r="K72" i="2"/>
  <c r="K74" i="2"/>
  <c r="K77" i="2"/>
  <c r="K79" i="2"/>
  <c r="K81" i="2"/>
  <c r="K83" i="2"/>
  <c r="K87" i="2"/>
  <c r="K89" i="2"/>
  <c r="K91" i="2"/>
  <c r="K93" i="2"/>
  <c r="K95" i="2"/>
  <c r="K97" i="2"/>
  <c r="K101" i="2"/>
  <c r="K103" i="2"/>
  <c r="K105" i="2"/>
  <c r="K107" i="2"/>
  <c r="K109" i="2"/>
  <c r="K111" i="2"/>
  <c r="K113" i="2"/>
  <c r="K115" i="2"/>
  <c r="K117" i="2"/>
  <c r="K119" i="2"/>
  <c r="K121" i="2"/>
  <c r="K123" i="2"/>
  <c r="K125" i="2"/>
  <c r="K127" i="2"/>
  <c r="K129" i="2"/>
  <c r="K131" i="2"/>
  <c r="K133" i="2"/>
  <c r="K135" i="2"/>
  <c r="K137" i="2"/>
  <c r="K139" i="2"/>
  <c r="K141" i="2"/>
  <c r="K143" i="2"/>
  <c r="K145" i="2"/>
  <c r="K147" i="2"/>
  <c r="K151" i="2"/>
  <c r="K153" i="2"/>
  <c r="K155" i="2"/>
  <c r="K157" i="2"/>
  <c r="K159" i="2"/>
  <c r="K161" i="2"/>
  <c r="K163" i="2"/>
  <c r="K165" i="2"/>
  <c r="K167" i="2"/>
  <c r="K169" i="2"/>
  <c r="K171" i="2"/>
  <c r="K173" i="2"/>
  <c r="K175" i="2"/>
  <c r="K177" i="2"/>
  <c r="K179" i="2"/>
  <c r="K181" i="2"/>
  <c r="K183" i="2"/>
  <c r="K185" i="2"/>
  <c r="K187" i="2"/>
  <c r="K189" i="2"/>
  <c r="K191" i="2"/>
  <c r="K193" i="2"/>
  <c r="K197" i="2"/>
  <c r="K199" i="2"/>
  <c r="K201" i="2"/>
  <c r="K203" i="2"/>
  <c r="K60" i="2"/>
  <c r="K86" i="2"/>
  <c r="K6" i="2"/>
  <c r="K8" i="2"/>
  <c r="K10" i="2"/>
  <c r="K12" i="2"/>
  <c r="K14" i="2"/>
  <c r="K16" i="2"/>
  <c r="K18" i="2"/>
  <c r="K20" i="2"/>
  <c r="K22" i="2"/>
  <c r="K24" i="2"/>
  <c r="K26" i="2"/>
  <c r="K28" i="2"/>
  <c r="K30" i="2"/>
  <c r="K32" i="2"/>
  <c r="K34" i="2"/>
  <c r="K36" i="2"/>
  <c r="K38" i="2"/>
  <c r="K40" i="2"/>
  <c r="K42" i="2"/>
  <c r="K44" i="2"/>
  <c r="K46" i="2"/>
  <c r="K48" i="2"/>
  <c r="K50" i="2"/>
  <c r="K52" i="2"/>
  <c r="K54" i="2"/>
  <c r="K56" i="2"/>
  <c r="K58" i="2"/>
  <c r="K61" i="2"/>
  <c r="K63" i="2"/>
  <c r="K65" i="2"/>
  <c r="K67" i="2"/>
  <c r="K69" i="2"/>
  <c r="K71" i="2"/>
  <c r="K73" i="2"/>
  <c r="K76" i="2"/>
  <c r="K78" i="2"/>
  <c r="K80" i="2"/>
  <c r="K82" i="2"/>
  <c r="K88" i="2"/>
  <c r="K90" i="2"/>
  <c r="K92" i="2"/>
  <c r="K94" i="2"/>
  <c r="K96" i="2"/>
  <c r="K98" i="2"/>
  <c r="K100" i="2"/>
  <c r="K102" i="2"/>
  <c r="K104" i="2"/>
  <c r="K106" i="2"/>
  <c r="K108" i="2"/>
  <c r="K110" i="2"/>
  <c r="K112" i="2"/>
  <c r="K114" i="2"/>
  <c r="K116" i="2"/>
  <c r="K118" i="2"/>
  <c r="K120" i="2"/>
  <c r="K122" i="2"/>
  <c r="K124" i="2"/>
  <c r="K126" i="2"/>
  <c r="K128" i="2"/>
  <c r="K130" i="2"/>
  <c r="K132" i="2"/>
  <c r="K134" i="2"/>
  <c r="K136" i="2"/>
  <c r="K138" i="2"/>
  <c r="K140" i="2"/>
  <c r="K142" i="2"/>
  <c r="K144" i="2"/>
  <c r="K146" i="2"/>
  <c r="K148" i="2"/>
  <c r="K150" i="2"/>
  <c r="K152" i="2"/>
  <c r="K154" i="2"/>
  <c r="K156" i="2"/>
  <c r="K158" i="2"/>
  <c r="K160" i="2"/>
  <c r="K162" i="2"/>
  <c r="K164" i="2"/>
  <c r="K166" i="2"/>
  <c r="K168" i="2"/>
  <c r="K170" i="2"/>
  <c r="K172" i="2"/>
  <c r="K174" i="2"/>
  <c r="K176" i="2"/>
  <c r="K178" i="2"/>
  <c r="K180" i="2"/>
  <c r="K182" i="2"/>
  <c r="K184" i="2"/>
  <c r="K186" i="2"/>
  <c r="K188" i="2"/>
  <c r="K190" i="2"/>
  <c r="K192" i="2"/>
  <c r="K194" i="2"/>
  <c r="K196" i="2"/>
  <c r="K198" i="2"/>
  <c r="K200" i="2"/>
  <c r="K204" i="2"/>
  <c r="K75" i="2"/>
  <c r="K85" i="2"/>
  <c r="H228" i="2"/>
  <c r="H250" i="2"/>
  <c r="J84" i="2"/>
  <c r="H99" i="2"/>
  <c r="J99" i="2" s="1"/>
  <c r="P204" i="2"/>
  <c r="P202" i="2"/>
  <c r="P200" i="2"/>
  <c r="P198" i="2"/>
  <c r="P196" i="2"/>
  <c r="P194" i="2"/>
  <c r="P192" i="2"/>
  <c r="P203" i="2"/>
  <c r="P201" i="2"/>
  <c r="P199" i="2"/>
  <c r="P197" i="2"/>
  <c r="P195" i="2"/>
  <c r="P193" i="2"/>
  <c r="P191" i="2"/>
  <c r="P190" i="2"/>
  <c r="P188" i="2"/>
  <c r="P186" i="2"/>
  <c r="P189" i="2"/>
  <c r="P187" i="2"/>
  <c r="P185" i="2"/>
  <c r="P183" i="2"/>
  <c r="P181" i="2"/>
  <c r="P179" i="2"/>
  <c r="P184" i="2"/>
  <c r="P182" i="2"/>
  <c r="P180" i="2"/>
  <c r="P178" i="2"/>
  <c r="P176" i="2"/>
  <c r="P174" i="2"/>
  <c r="P172" i="2"/>
  <c r="P170" i="2"/>
  <c r="P175" i="2"/>
  <c r="P171" i="2"/>
  <c r="P168" i="2"/>
  <c r="P166" i="2"/>
  <c r="P164" i="2"/>
  <c r="P162" i="2"/>
  <c r="P160" i="2"/>
  <c r="P158" i="2"/>
  <c r="P156" i="2"/>
  <c r="P154" i="2"/>
  <c r="P152" i="2"/>
  <c r="P150" i="2"/>
  <c r="P148" i="2"/>
  <c r="P146" i="2"/>
  <c r="P144" i="2"/>
  <c r="P142" i="2"/>
  <c r="P177" i="2"/>
  <c r="P173" i="2"/>
  <c r="P169" i="2"/>
  <c r="P167" i="2"/>
  <c r="P165" i="2"/>
  <c r="P163" i="2"/>
  <c r="P161" i="2"/>
  <c r="P159" i="2"/>
  <c r="P157" i="2"/>
  <c r="P155" i="2"/>
  <c r="P153" i="2"/>
  <c r="P151" i="2"/>
  <c r="P149" i="2"/>
  <c r="P147" i="2"/>
  <c r="P145" i="2"/>
  <c r="P143" i="2"/>
  <c r="P141" i="2"/>
  <c r="P139" i="2"/>
  <c r="P137" i="2"/>
  <c r="P135" i="2"/>
  <c r="P133" i="2"/>
  <c r="P131" i="2"/>
  <c r="P129" i="2"/>
  <c r="P127" i="2"/>
  <c r="P125" i="2"/>
  <c r="P123" i="2"/>
  <c r="P121" i="2"/>
  <c r="P119" i="2"/>
  <c r="P117" i="2"/>
  <c r="P115" i="2"/>
  <c r="P113" i="2"/>
  <c r="P111" i="2"/>
  <c r="P109" i="2"/>
  <c r="P107" i="2"/>
  <c r="P105" i="2"/>
  <c r="P103" i="2"/>
  <c r="P101" i="2"/>
  <c r="P99" i="2"/>
  <c r="P97" i="2"/>
  <c r="P95" i="2"/>
  <c r="P93" i="2"/>
  <c r="P91" i="2"/>
  <c r="P89" i="2"/>
  <c r="P87" i="2"/>
  <c r="P85" i="2"/>
  <c r="P29" i="2"/>
  <c r="P27" i="2"/>
  <c r="P140" i="2"/>
  <c r="P138" i="2"/>
  <c r="P136" i="2"/>
  <c r="P134" i="2"/>
  <c r="P132" i="2"/>
  <c r="P130" i="2"/>
  <c r="P128" i="2"/>
  <c r="P126" i="2"/>
  <c r="P124" i="2"/>
  <c r="P122" i="2"/>
  <c r="P120" i="2"/>
  <c r="P118" i="2"/>
  <c r="P116" i="2"/>
  <c r="P114" i="2"/>
  <c r="P112" i="2"/>
  <c r="P110" i="2"/>
  <c r="P108" i="2"/>
  <c r="P106" i="2"/>
  <c r="P104" i="2"/>
  <c r="P102" i="2"/>
  <c r="P100" i="2"/>
  <c r="P98" i="2"/>
  <c r="P96" i="2"/>
  <c r="P94" i="2"/>
  <c r="P92" i="2"/>
  <c r="P90" i="2"/>
  <c r="P88" i="2"/>
  <c r="P86" i="2"/>
  <c r="P84" i="2"/>
  <c r="P83" i="2"/>
  <c r="P82" i="2"/>
  <c r="P81" i="2"/>
  <c r="P80" i="2"/>
  <c r="P79" i="2"/>
  <c r="P78" i="2"/>
  <c r="P77" i="2"/>
  <c r="P9" i="2"/>
  <c r="P11" i="2"/>
  <c r="P13" i="2"/>
  <c r="P15" i="2"/>
  <c r="P17" i="2"/>
  <c r="P19" i="2"/>
  <c r="P21" i="2"/>
  <c r="P23" i="2"/>
  <c r="P25" i="2"/>
  <c r="P31" i="2"/>
  <c r="P33" i="2"/>
  <c r="P35" i="2"/>
  <c r="P37" i="2"/>
  <c r="P39" i="2"/>
  <c r="P41" i="2"/>
  <c r="P43" i="2"/>
  <c r="P45" i="2"/>
  <c r="P47" i="2"/>
  <c r="P49" i="2"/>
  <c r="P51" i="2"/>
  <c r="P53" i="2"/>
  <c r="P55" i="2"/>
  <c r="P57" i="2"/>
  <c r="P59" i="2"/>
  <c r="P61" i="2"/>
  <c r="P63" i="2"/>
  <c r="P65" i="2"/>
  <c r="P67" i="2"/>
  <c r="P69" i="2"/>
  <c r="P71" i="2"/>
  <c r="P73" i="2"/>
  <c r="P75" i="2"/>
  <c r="P7" i="2"/>
  <c r="P5" i="2"/>
  <c r="P6" i="2"/>
  <c r="P8" i="2"/>
  <c r="P10" i="2"/>
  <c r="P12" i="2"/>
  <c r="P14" i="2"/>
  <c r="P16" i="2"/>
  <c r="P18" i="2"/>
  <c r="P20" i="2"/>
  <c r="P22" i="2"/>
  <c r="P24" i="2"/>
  <c r="P26" i="2"/>
  <c r="P28" i="2"/>
  <c r="P30" i="2"/>
  <c r="P32" i="2"/>
  <c r="P34" i="2"/>
  <c r="P36" i="2"/>
  <c r="P38" i="2"/>
  <c r="P40" i="2"/>
  <c r="P42" i="2"/>
  <c r="P44" i="2"/>
  <c r="P46" i="2"/>
  <c r="P48" i="2"/>
  <c r="P50" i="2"/>
  <c r="P52" i="2"/>
  <c r="P54" i="2"/>
  <c r="P56" i="2"/>
  <c r="P58" i="2"/>
  <c r="P60" i="2"/>
  <c r="P62" i="2"/>
  <c r="P64" i="2"/>
  <c r="P66" i="2"/>
  <c r="P68" i="2"/>
  <c r="P70" i="2"/>
  <c r="P72" i="2"/>
  <c r="P74" i="2"/>
  <c r="P76" i="2"/>
  <c r="H222" i="2"/>
  <c r="H221" i="2"/>
  <c r="H219" i="2"/>
  <c r="H217" i="2"/>
  <c r="H215" i="2"/>
  <c r="H214" i="2"/>
  <c r="H213" i="2"/>
  <c r="H212" i="2"/>
  <c r="H210" i="2"/>
  <c r="H209" i="2"/>
  <c r="H208" i="2"/>
  <c r="H206" i="2"/>
  <c r="H225" i="2"/>
  <c r="H227" i="2"/>
  <c r="H231" i="2"/>
  <c r="H233" i="2"/>
  <c r="H235" i="2"/>
  <c r="H237" i="2"/>
  <c r="H239" i="2"/>
  <c r="H241" i="2"/>
  <c r="H243" i="2"/>
  <c r="H245" i="2"/>
  <c r="H247" i="2"/>
  <c r="H249" i="2"/>
  <c r="H251" i="2"/>
  <c r="H255" i="2"/>
  <c r="H224" i="2"/>
  <c r="H230" i="2"/>
  <c r="H232" i="2"/>
  <c r="H234" i="2"/>
  <c r="H236" i="2"/>
  <c r="H238" i="2"/>
  <c r="H240" i="2"/>
  <c r="H242" i="2"/>
  <c r="H244" i="2"/>
  <c r="H246" i="2"/>
  <c r="H248" i="2"/>
  <c r="H254" i="2"/>
  <c r="AJ3" i="1"/>
  <c r="AF3" i="1"/>
  <c r="E203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W4" i="1"/>
  <c r="W203" i="1"/>
  <c r="W202" i="1"/>
  <c r="W201" i="1"/>
  <c r="W200" i="1"/>
  <c r="W199" i="1"/>
  <c r="W198" i="1"/>
  <c r="W197" i="1"/>
  <c r="W196" i="1"/>
  <c r="W195" i="1"/>
  <c r="W194" i="1"/>
  <c r="W193" i="1"/>
  <c r="W192" i="1"/>
  <c r="W191" i="1"/>
  <c r="W190" i="1"/>
  <c r="W189" i="1"/>
  <c r="W188" i="1"/>
  <c r="W187" i="1"/>
  <c r="W186" i="1"/>
  <c r="W185" i="1"/>
  <c r="W184" i="1"/>
  <c r="W183" i="1"/>
  <c r="W182" i="1"/>
  <c r="W181" i="1"/>
  <c r="W180" i="1"/>
  <c r="W179" i="1"/>
  <c r="W178" i="1"/>
  <c r="W177" i="1"/>
  <c r="W176" i="1"/>
  <c r="W175" i="1"/>
  <c r="W174" i="1"/>
  <c r="W173" i="1"/>
  <c r="W172" i="1"/>
  <c r="W171" i="1"/>
  <c r="W170" i="1"/>
  <c r="W169" i="1"/>
  <c r="W168" i="1"/>
  <c r="W167" i="1"/>
  <c r="W166" i="1"/>
  <c r="W165" i="1"/>
  <c r="W164" i="1"/>
  <c r="W163" i="1"/>
  <c r="W162" i="1"/>
  <c r="W161" i="1"/>
  <c r="W160" i="1"/>
  <c r="W159" i="1"/>
  <c r="W158" i="1"/>
  <c r="W157" i="1"/>
  <c r="W156" i="1"/>
  <c r="W155" i="1"/>
  <c r="W154" i="1"/>
  <c r="W153" i="1"/>
  <c r="W152" i="1"/>
  <c r="W151" i="1"/>
  <c r="W150" i="1"/>
  <c r="W149" i="1"/>
  <c r="W148" i="1"/>
  <c r="W147" i="1"/>
  <c r="W146" i="1"/>
  <c r="W145" i="1"/>
  <c r="W144" i="1"/>
  <c r="W143" i="1"/>
  <c r="W142" i="1"/>
  <c r="W141" i="1"/>
  <c r="W140" i="1"/>
  <c r="W139" i="1"/>
  <c r="W138" i="1"/>
  <c r="W137" i="1"/>
  <c r="W136" i="1"/>
  <c r="W135" i="1"/>
  <c r="W134" i="1"/>
  <c r="W133" i="1"/>
  <c r="W132" i="1"/>
  <c r="W131" i="1"/>
  <c r="W130" i="1"/>
  <c r="W129" i="1"/>
  <c r="W128" i="1"/>
  <c r="W127" i="1"/>
  <c r="W126" i="1"/>
  <c r="W125" i="1"/>
  <c r="W124" i="1"/>
  <c r="W123" i="1"/>
  <c r="W122" i="1"/>
  <c r="W121" i="1"/>
  <c r="W120" i="1"/>
  <c r="W119" i="1"/>
  <c r="W118" i="1"/>
  <c r="W117" i="1"/>
  <c r="W116" i="1"/>
  <c r="W115" i="1"/>
  <c r="W114" i="1"/>
  <c r="W113" i="1"/>
  <c r="W112" i="1"/>
  <c r="W111" i="1"/>
  <c r="W110" i="1"/>
  <c r="W109" i="1"/>
  <c r="W108" i="1"/>
  <c r="W107" i="1"/>
  <c r="W106" i="1"/>
  <c r="W105" i="1"/>
  <c r="W104" i="1"/>
  <c r="W103" i="1"/>
  <c r="W102" i="1"/>
  <c r="W101" i="1"/>
  <c r="W100" i="1"/>
  <c r="W99" i="1"/>
  <c r="W98" i="1"/>
  <c r="W97" i="1"/>
  <c r="W96" i="1"/>
  <c r="W95" i="1"/>
  <c r="W94" i="1"/>
  <c r="W93" i="1"/>
  <c r="W92" i="1"/>
  <c r="W91" i="1"/>
  <c r="W90" i="1"/>
  <c r="W89" i="1"/>
  <c r="W88" i="1"/>
  <c r="W87" i="1"/>
  <c r="W86" i="1"/>
  <c r="W85" i="1"/>
  <c r="W84" i="1"/>
  <c r="W83" i="1"/>
  <c r="W82" i="1"/>
  <c r="W81" i="1"/>
  <c r="W80" i="1"/>
  <c r="W79" i="1"/>
  <c r="W78" i="1"/>
  <c r="W77" i="1"/>
  <c r="W76" i="1"/>
  <c r="W75" i="1"/>
  <c r="W74" i="1"/>
  <c r="W73" i="1"/>
  <c r="W72" i="1"/>
  <c r="W71" i="1"/>
  <c r="W70" i="1"/>
  <c r="W69" i="1"/>
  <c r="W68" i="1"/>
  <c r="W67" i="1"/>
  <c r="W66" i="1"/>
  <c r="W65" i="1"/>
  <c r="W64" i="1"/>
  <c r="W63" i="1"/>
  <c r="W62" i="1"/>
  <c r="W61" i="1"/>
  <c r="W60" i="1"/>
  <c r="W59" i="1"/>
  <c r="W58" i="1"/>
  <c r="W57" i="1"/>
  <c r="W56" i="1"/>
  <c r="W55" i="1"/>
  <c r="W54" i="1"/>
  <c r="W53" i="1"/>
  <c r="W52" i="1"/>
  <c r="W51" i="1"/>
  <c r="W50" i="1"/>
  <c r="W49" i="1"/>
  <c r="W48" i="1"/>
  <c r="W47" i="1"/>
  <c r="W46" i="1"/>
  <c r="W45" i="1"/>
  <c r="W44" i="1"/>
  <c r="W43" i="1"/>
  <c r="W42" i="1"/>
  <c r="W41" i="1"/>
  <c r="W40" i="1"/>
  <c r="W39" i="1"/>
  <c r="W38" i="1"/>
  <c r="W37" i="1"/>
  <c r="W36" i="1"/>
  <c r="W35" i="1"/>
  <c r="W34" i="1"/>
  <c r="W33" i="1"/>
  <c r="W32" i="1"/>
  <c r="W31" i="1"/>
  <c r="W30" i="1"/>
  <c r="W29" i="1"/>
  <c r="W28" i="1"/>
  <c r="W27" i="1"/>
  <c r="W26" i="1"/>
  <c r="W25" i="1"/>
  <c r="W24" i="1"/>
  <c r="W23" i="1"/>
  <c r="W22" i="1"/>
  <c r="W21" i="1"/>
  <c r="W20" i="1"/>
  <c r="W19" i="1"/>
  <c r="W18" i="1"/>
  <c r="W17" i="1"/>
  <c r="W16" i="1"/>
  <c r="W15" i="1"/>
  <c r="W14" i="1"/>
  <c r="W13" i="1"/>
  <c r="W12" i="1"/>
  <c r="W11" i="1"/>
  <c r="W10" i="1"/>
  <c r="W9" i="1"/>
  <c r="W8" i="1"/>
  <c r="W7" i="1"/>
  <c r="W6" i="1"/>
  <c r="W5" i="1"/>
  <c r="T29" i="1"/>
  <c r="V29" i="1" s="1"/>
  <c r="T28" i="1"/>
  <c r="V28" i="1" s="1"/>
  <c r="T27" i="1"/>
  <c r="V27" i="1" s="1"/>
  <c r="T26" i="1"/>
  <c r="V26" i="1" s="1"/>
  <c r="T25" i="1"/>
  <c r="V25" i="1" s="1"/>
  <c r="T24" i="1"/>
  <c r="V24" i="1" s="1"/>
  <c r="T23" i="1"/>
  <c r="V23" i="1" s="1"/>
  <c r="T22" i="1"/>
  <c r="V22" i="1" s="1"/>
  <c r="T21" i="1"/>
  <c r="V21" i="1" s="1"/>
  <c r="T20" i="1"/>
  <c r="V20" i="1" s="1"/>
  <c r="T19" i="1"/>
  <c r="V19" i="1" s="1"/>
  <c r="T18" i="1"/>
  <c r="V18" i="1" s="1"/>
  <c r="T17" i="1"/>
  <c r="V17" i="1" s="1"/>
  <c r="T16" i="1"/>
  <c r="V16" i="1" s="1"/>
  <c r="T15" i="1"/>
  <c r="V15" i="1" s="1"/>
  <c r="T14" i="1"/>
  <c r="V14" i="1" s="1"/>
  <c r="T13" i="1"/>
  <c r="V13" i="1" s="1"/>
  <c r="T12" i="1"/>
  <c r="V12" i="1" s="1"/>
  <c r="T11" i="1"/>
  <c r="V11" i="1" s="1"/>
  <c r="T10" i="1"/>
  <c r="V10" i="1" s="1"/>
  <c r="T9" i="1"/>
  <c r="V9" i="1" s="1"/>
  <c r="T8" i="1"/>
  <c r="V8" i="1" s="1"/>
  <c r="T7" i="1"/>
  <c r="V7" i="1" s="1"/>
  <c r="T6" i="1"/>
  <c r="V6" i="1" s="1"/>
  <c r="T5" i="1"/>
  <c r="T4" i="1"/>
  <c r="T203" i="1"/>
  <c r="V203" i="1" s="1"/>
  <c r="T202" i="1"/>
  <c r="V202" i="1" s="1"/>
  <c r="T201" i="1"/>
  <c r="V201" i="1" s="1"/>
  <c r="T200" i="1"/>
  <c r="V200" i="1" s="1"/>
  <c r="T199" i="1"/>
  <c r="V199" i="1" s="1"/>
  <c r="T198" i="1"/>
  <c r="V198" i="1" s="1"/>
  <c r="T197" i="1"/>
  <c r="V197" i="1" s="1"/>
  <c r="T196" i="1"/>
  <c r="V196" i="1" s="1"/>
  <c r="T195" i="1"/>
  <c r="V195" i="1" s="1"/>
  <c r="T194" i="1"/>
  <c r="V194" i="1" s="1"/>
  <c r="T193" i="1"/>
  <c r="V193" i="1" s="1"/>
  <c r="T192" i="1"/>
  <c r="V192" i="1" s="1"/>
  <c r="T191" i="1"/>
  <c r="V191" i="1" s="1"/>
  <c r="T190" i="1"/>
  <c r="V190" i="1" s="1"/>
  <c r="T189" i="1"/>
  <c r="V189" i="1" s="1"/>
  <c r="T188" i="1"/>
  <c r="V188" i="1" s="1"/>
  <c r="T187" i="1"/>
  <c r="V187" i="1" s="1"/>
  <c r="T186" i="1"/>
  <c r="V186" i="1" s="1"/>
  <c r="T185" i="1"/>
  <c r="V185" i="1" s="1"/>
  <c r="T184" i="1"/>
  <c r="V184" i="1" s="1"/>
  <c r="T183" i="1"/>
  <c r="V183" i="1" s="1"/>
  <c r="T182" i="1"/>
  <c r="V182" i="1" s="1"/>
  <c r="T181" i="1"/>
  <c r="V181" i="1" s="1"/>
  <c r="T180" i="1"/>
  <c r="V180" i="1" s="1"/>
  <c r="T179" i="1"/>
  <c r="V179" i="1" s="1"/>
  <c r="T178" i="1"/>
  <c r="V178" i="1" s="1"/>
  <c r="L171" i="1"/>
  <c r="M171" i="1"/>
  <c r="O171" i="1"/>
  <c r="D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O203" i="1"/>
  <c r="O202" i="1"/>
  <c r="O201" i="1"/>
  <c r="O200" i="1"/>
  <c r="O199" i="1"/>
  <c r="O198" i="1"/>
  <c r="O197" i="1"/>
  <c r="O196" i="1"/>
  <c r="O195" i="1"/>
  <c r="O194" i="1"/>
  <c r="O193" i="1"/>
  <c r="O192" i="1"/>
  <c r="O191" i="1"/>
  <c r="O190" i="1"/>
  <c r="O189" i="1"/>
  <c r="O188" i="1"/>
  <c r="O187" i="1"/>
  <c r="O186" i="1"/>
  <c r="O185" i="1"/>
  <c r="O184" i="1"/>
  <c r="O183" i="1"/>
  <c r="O182" i="1"/>
  <c r="O181" i="1"/>
  <c r="O180" i="1"/>
  <c r="O179" i="1"/>
  <c r="O178" i="1"/>
  <c r="O177" i="1"/>
  <c r="O176" i="1"/>
  <c r="O175" i="1"/>
  <c r="O174" i="1"/>
  <c r="O173" i="1"/>
  <c r="O172" i="1"/>
  <c r="O170" i="1"/>
  <c r="O169" i="1"/>
  <c r="O168" i="1"/>
  <c r="O167" i="1"/>
  <c r="O166" i="1"/>
  <c r="O165" i="1"/>
  <c r="O164" i="1"/>
  <c r="O163" i="1"/>
  <c r="O162" i="1"/>
  <c r="O161" i="1"/>
  <c r="O160" i="1"/>
  <c r="O159" i="1"/>
  <c r="O158" i="1"/>
  <c r="O157" i="1"/>
  <c r="O156" i="1"/>
  <c r="O155" i="1"/>
  <c r="O154" i="1"/>
  <c r="O153" i="1"/>
  <c r="O152" i="1"/>
  <c r="O151" i="1"/>
  <c r="O150" i="1"/>
  <c r="O149" i="1"/>
  <c r="O148" i="1"/>
  <c r="O147" i="1"/>
  <c r="O146" i="1"/>
  <c r="O145" i="1"/>
  <c r="O144" i="1"/>
  <c r="O143" i="1"/>
  <c r="O142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O122" i="1"/>
  <c r="O121" i="1"/>
  <c r="O120" i="1"/>
  <c r="O119" i="1"/>
  <c r="O118" i="1"/>
  <c r="O117" i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M4" i="1"/>
  <c r="M203" i="1"/>
  <c r="M202" i="1"/>
  <c r="M201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L5" i="1"/>
  <c r="L203" i="1"/>
  <c r="L202" i="1"/>
  <c r="L201" i="1"/>
  <c r="L200" i="1"/>
  <c r="L199" i="1"/>
  <c r="L198" i="1"/>
  <c r="L197" i="1"/>
  <c r="L196" i="1"/>
  <c r="L195" i="1"/>
  <c r="L194" i="1"/>
  <c r="L193" i="1"/>
  <c r="L192" i="1"/>
  <c r="L191" i="1"/>
  <c r="L190" i="1"/>
  <c r="L189" i="1"/>
  <c r="L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4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W4" i="2" l="1"/>
  <c r="K99" i="2"/>
  <c r="K84" i="2"/>
  <c r="L3" i="2" s="1"/>
  <c r="N3" i="2" s="1"/>
  <c r="Q3" i="2" a="1"/>
  <c r="R3" i="2" s="1"/>
  <c r="AA203" i="1"/>
  <c r="AA201" i="1"/>
  <c r="AA199" i="1"/>
  <c r="AA197" i="1"/>
  <c r="AA195" i="1"/>
  <c r="AA193" i="1"/>
  <c r="AA191" i="1"/>
  <c r="AA189" i="1"/>
  <c r="AA187" i="1"/>
  <c r="AA185" i="1"/>
  <c r="AA183" i="1"/>
  <c r="AA181" i="1"/>
  <c r="AA179" i="1"/>
  <c r="AA177" i="1"/>
  <c r="AA175" i="1"/>
  <c r="AA173" i="1"/>
  <c r="AA171" i="1"/>
  <c r="AA169" i="1"/>
  <c r="AA167" i="1"/>
  <c r="AA165" i="1"/>
  <c r="AA163" i="1"/>
  <c r="AA161" i="1"/>
  <c r="AA159" i="1"/>
  <c r="AA157" i="1"/>
  <c r="AA155" i="1"/>
  <c r="AA153" i="1"/>
  <c r="AA151" i="1"/>
  <c r="AA149" i="1"/>
  <c r="AA147" i="1"/>
  <c r="AA145" i="1"/>
  <c r="AA143" i="1"/>
  <c r="AA141" i="1"/>
  <c r="AA139" i="1"/>
  <c r="AA137" i="1"/>
  <c r="AA135" i="1"/>
  <c r="AA133" i="1"/>
  <c r="AA131" i="1"/>
  <c r="AA129" i="1"/>
  <c r="AA127" i="1"/>
  <c r="AA125" i="1"/>
  <c r="AA123" i="1"/>
  <c r="AA121" i="1"/>
  <c r="AA119" i="1"/>
  <c r="AA117" i="1"/>
  <c r="AA115" i="1"/>
  <c r="AA113" i="1"/>
  <c r="AA111" i="1"/>
  <c r="AA109" i="1"/>
  <c r="AA107" i="1"/>
  <c r="AA105" i="1"/>
  <c r="AA103" i="1"/>
  <c r="AA101" i="1"/>
  <c r="AA99" i="1"/>
  <c r="AA97" i="1"/>
  <c r="AA95" i="1"/>
  <c r="AA93" i="1"/>
  <c r="AA91" i="1"/>
  <c r="AA89" i="1"/>
  <c r="AA87" i="1"/>
  <c r="AA85" i="1"/>
  <c r="AA83" i="1"/>
  <c r="AA81" i="1"/>
  <c r="AA79" i="1"/>
  <c r="AA77" i="1"/>
  <c r="AA75" i="1"/>
  <c r="AA73" i="1"/>
  <c r="AA71" i="1"/>
  <c r="AA69" i="1"/>
  <c r="AA67" i="1"/>
  <c r="AA65" i="1"/>
  <c r="AA63" i="1"/>
  <c r="AA61" i="1"/>
  <c r="AA59" i="1"/>
  <c r="AA57" i="1"/>
  <c r="AA55" i="1"/>
  <c r="AA53" i="1"/>
  <c r="AA51" i="1"/>
  <c r="AA49" i="1"/>
  <c r="AA47" i="1"/>
  <c r="AA45" i="1"/>
  <c r="AA43" i="1"/>
  <c r="AA4" i="1"/>
  <c r="AA6" i="1"/>
  <c r="AA8" i="1"/>
  <c r="AA10" i="1"/>
  <c r="AA12" i="1"/>
  <c r="AA14" i="1"/>
  <c r="AA16" i="1"/>
  <c r="AA18" i="1"/>
  <c r="AA20" i="1"/>
  <c r="AA22" i="1"/>
  <c r="AA24" i="1"/>
  <c r="AA26" i="1"/>
  <c r="AA28" i="1"/>
  <c r="AA30" i="1"/>
  <c r="AA32" i="1"/>
  <c r="AA34" i="1"/>
  <c r="AA36" i="1"/>
  <c r="AA38" i="1"/>
  <c r="AA40" i="1"/>
  <c r="AA42" i="1"/>
  <c r="AA46" i="1"/>
  <c r="AA50" i="1"/>
  <c r="AA54" i="1"/>
  <c r="AA58" i="1"/>
  <c r="AA62" i="1"/>
  <c r="AA66" i="1"/>
  <c r="AA70" i="1"/>
  <c r="AA74" i="1"/>
  <c r="AA78" i="1"/>
  <c r="AA82" i="1"/>
  <c r="AA86" i="1"/>
  <c r="AA90" i="1"/>
  <c r="AA94" i="1"/>
  <c r="AA98" i="1"/>
  <c r="AA102" i="1"/>
  <c r="AA106" i="1"/>
  <c r="AA110" i="1"/>
  <c r="AA114" i="1"/>
  <c r="AA118" i="1"/>
  <c r="AA122" i="1"/>
  <c r="AA126" i="1"/>
  <c r="AA130" i="1"/>
  <c r="AA134" i="1"/>
  <c r="AA138" i="1"/>
  <c r="AA142" i="1"/>
  <c r="AA146" i="1"/>
  <c r="AA150" i="1"/>
  <c r="AA154" i="1"/>
  <c r="AA158" i="1"/>
  <c r="AA162" i="1"/>
  <c r="AA166" i="1"/>
  <c r="AA170" i="1"/>
  <c r="AA174" i="1"/>
  <c r="AA178" i="1"/>
  <c r="AA182" i="1"/>
  <c r="AA186" i="1"/>
  <c r="AA190" i="1"/>
  <c r="AA194" i="1"/>
  <c r="AA198" i="1"/>
  <c r="AA202" i="1"/>
  <c r="AA5" i="1"/>
  <c r="AA7" i="1"/>
  <c r="AA9" i="1"/>
  <c r="AA11" i="1"/>
  <c r="AA13" i="1"/>
  <c r="AA15" i="1"/>
  <c r="AA17" i="1"/>
  <c r="AA19" i="1"/>
  <c r="AA21" i="1"/>
  <c r="AA23" i="1"/>
  <c r="AA25" i="1"/>
  <c r="AA27" i="1"/>
  <c r="AA29" i="1"/>
  <c r="AA31" i="1"/>
  <c r="AA33" i="1"/>
  <c r="AA35" i="1"/>
  <c r="AA37" i="1"/>
  <c r="AA39" i="1"/>
  <c r="AA41" i="1"/>
  <c r="AA44" i="1"/>
  <c r="AA48" i="1"/>
  <c r="AA52" i="1"/>
  <c r="AA56" i="1"/>
  <c r="AA60" i="1"/>
  <c r="AA64" i="1"/>
  <c r="AA68" i="1"/>
  <c r="AA72" i="1"/>
  <c r="AA76" i="1"/>
  <c r="AA80" i="1"/>
  <c r="AA84" i="1"/>
  <c r="AA88" i="1"/>
  <c r="AA92" i="1"/>
  <c r="AA96" i="1"/>
  <c r="AA100" i="1"/>
  <c r="AA104" i="1"/>
  <c r="AA108" i="1"/>
  <c r="AA112" i="1"/>
  <c r="AA116" i="1"/>
  <c r="AA120" i="1"/>
  <c r="AA124" i="1"/>
  <c r="AA128" i="1"/>
  <c r="AA132" i="1"/>
  <c r="AA136" i="1"/>
  <c r="AA140" i="1"/>
  <c r="AA144" i="1"/>
  <c r="AA148" i="1"/>
  <c r="AA152" i="1"/>
  <c r="AA156" i="1"/>
  <c r="AA160" i="1"/>
  <c r="AA164" i="1"/>
  <c r="AA168" i="1"/>
  <c r="AA172" i="1"/>
  <c r="AA176" i="1"/>
  <c r="AA180" i="1"/>
  <c r="AA184" i="1"/>
  <c r="AA188" i="1"/>
  <c r="AA192" i="1"/>
  <c r="AA196" i="1"/>
  <c r="AA200" i="1"/>
  <c r="H30" i="1"/>
  <c r="I30" i="1" s="1"/>
  <c r="H6" i="1"/>
  <c r="I6" i="1" s="1"/>
  <c r="V5" i="1"/>
  <c r="V4" i="1"/>
  <c r="H15" i="1"/>
  <c r="I15" i="1" s="1"/>
  <c r="H31" i="1"/>
  <c r="I31" i="1" s="1"/>
  <c r="H47" i="1"/>
  <c r="I47" i="1" s="1"/>
  <c r="H63" i="1"/>
  <c r="I63" i="1" s="1"/>
  <c r="H79" i="1"/>
  <c r="I79" i="1" s="1"/>
  <c r="H7" i="1"/>
  <c r="I7" i="1" s="1"/>
  <c r="H23" i="1"/>
  <c r="I23" i="1" s="1"/>
  <c r="H39" i="1"/>
  <c r="I39" i="1" s="1"/>
  <c r="H55" i="1"/>
  <c r="I55" i="1" s="1"/>
  <c r="H71" i="1"/>
  <c r="I71" i="1" s="1"/>
  <c r="H87" i="1"/>
  <c r="I87" i="1" s="1"/>
  <c r="H8" i="1"/>
  <c r="I8" i="1" s="1"/>
  <c r="H10" i="1"/>
  <c r="I10" i="1" s="1"/>
  <c r="H12" i="1"/>
  <c r="I12" i="1" s="1"/>
  <c r="H14" i="1"/>
  <c r="I14" i="1" s="1"/>
  <c r="H16" i="1"/>
  <c r="I16" i="1" s="1"/>
  <c r="H18" i="1"/>
  <c r="I18" i="1" s="1"/>
  <c r="H20" i="1"/>
  <c r="I20" i="1" s="1"/>
  <c r="H22" i="1"/>
  <c r="I22" i="1" s="1"/>
  <c r="H24" i="1"/>
  <c r="I24" i="1" s="1"/>
  <c r="H26" i="1"/>
  <c r="I26" i="1" s="1"/>
  <c r="H28" i="1"/>
  <c r="I28" i="1" s="1"/>
  <c r="H32" i="1"/>
  <c r="I32" i="1" s="1"/>
  <c r="H34" i="1"/>
  <c r="I34" i="1" s="1"/>
  <c r="H36" i="1"/>
  <c r="I36" i="1" s="1"/>
  <c r="H38" i="1"/>
  <c r="I38" i="1" s="1"/>
  <c r="H40" i="1"/>
  <c r="I40" i="1" s="1"/>
  <c r="H42" i="1"/>
  <c r="I42" i="1" s="1"/>
  <c r="H44" i="1"/>
  <c r="I44" i="1" s="1"/>
  <c r="H46" i="1"/>
  <c r="I46" i="1" s="1"/>
  <c r="H48" i="1"/>
  <c r="I48" i="1" s="1"/>
  <c r="H50" i="1"/>
  <c r="I50" i="1" s="1"/>
  <c r="H52" i="1"/>
  <c r="I52" i="1" s="1"/>
  <c r="H54" i="1"/>
  <c r="I54" i="1" s="1"/>
  <c r="H56" i="1"/>
  <c r="I56" i="1" s="1"/>
  <c r="H58" i="1"/>
  <c r="I58" i="1" s="1"/>
  <c r="H60" i="1"/>
  <c r="I60" i="1" s="1"/>
  <c r="H62" i="1"/>
  <c r="I62" i="1" s="1"/>
  <c r="H64" i="1"/>
  <c r="I64" i="1" s="1"/>
  <c r="H66" i="1"/>
  <c r="I66" i="1" s="1"/>
  <c r="H68" i="1"/>
  <c r="I68" i="1" s="1"/>
  <c r="H70" i="1"/>
  <c r="I70" i="1" s="1"/>
  <c r="H72" i="1"/>
  <c r="I72" i="1" s="1"/>
  <c r="H74" i="1"/>
  <c r="I74" i="1" s="1"/>
  <c r="H76" i="1"/>
  <c r="I76" i="1" s="1"/>
  <c r="H78" i="1"/>
  <c r="I78" i="1" s="1"/>
  <c r="H80" i="1"/>
  <c r="I80" i="1" s="1"/>
  <c r="H82" i="1"/>
  <c r="I82" i="1" s="1"/>
  <c r="H84" i="1"/>
  <c r="I84" i="1" s="1"/>
  <c r="H86" i="1"/>
  <c r="I86" i="1" s="1"/>
  <c r="H88" i="1"/>
  <c r="I88" i="1" s="1"/>
  <c r="H90" i="1"/>
  <c r="I90" i="1" s="1"/>
  <c r="H92" i="1"/>
  <c r="I92" i="1" s="1"/>
  <c r="H94" i="1"/>
  <c r="I94" i="1" s="1"/>
  <c r="H96" i="1"/>
  <c r="I96" i="1" s="1"/>
  <c r="H98" i="1"/>
  <c r="I98" i="1" s="1"/>
  <c r="H100" i="1"/>
  <c r="I100" i="1" s="1"/>
  <c r="H102" i="1"/>
  <c r="I102" i="1" s="1"/>
  <c r="H104" i="1"/>
  <c r="I104" i="1" s="1"/>
  <c r="H106" i="1"/>
  <c r="I106" i="1" s="1"/>
  <c r="H108" i="1"/>
  <c r="I108" i="1" s="1"/>
  <c r="H110" i="1"/>
  <c r="I110" i="1" s="1"/>
  <c r="H112" i="1"/>
  <c r="I112" i="1" s="1"/>
  <c r="H114" i="1"/>
  <c r="I114" i="1" s="1"/>
  <c r="H116" i="1"/>
  <c r="I116" i="1" s="1"/>
  <c r="H118" i="1"/>
  <c r="I118" i="1" s="1"/>
  <c r="H120" i="1"/>
  <c r="I120" i="1" s="1"/>
  <c r="H122" i="1"/>
  <c r="I122" i="1" s="1"/>
  <c r="H124" i="1"/>
  <c r="I124" i="1" s="1"/>
  <c r="H126" i="1"/>
  <c r="I126" i="1" s="1"/>
  <c r="H128" i="1"/>
  <c r="I128" i="1" s="1"/>
  <c r="H130" i="1"/>
  <c r="I130" i="1" s="1"/>
  <c r="H132" i="1"/>
  <c r="I132" i="1" s="1"/>
  <c r="H134" i="1"/>
  <c r="I134" i="1" s="1"/>
  <c r="H136" i="1"/>
  <c r="I136" i="1" s="1"/>
  <c r="H138" i="1"/>
  <c r="I138" i="1" s="1"/>
  <c r="H140" i="1"/>
  <c r="I140" i="1" s="1"/>
  <c r="H142" i="1"/>
  <c r="I142" i="1" s="1"/>
  <c r="H144" i="1"/>
  <c r="I144" i="1" s="1"/>
  <c r="H146" i="1"/>
  <c r="I146" i="1" s="1"/>
  <c r="H148" i="1"/>
  <c r="I148" i="1" s="1"/>
  <c r="H150" i="1"/>
  <c r="I150" i="1" s="1"/>
  <c r="H152" i="1"/>
  <c r="I152" i="1" s="1"/>
  <c r="H154" i="1"/>
  <c r="I154" i="1" s="1"/>
  <c r="H156" i="1"/>
  <c r="I156" i="1" s="1"/>
  <c r="H158" i="1"/>
  <c r="I158" i="1" s="1"/>
  <c r="H160" i="1"/>
  <c r="I160" i="1" s="1"/>
  <c r="H162" i="1"/>
  <c r="I162" i="1" s="1"/>
  <c r="H164" i="1"/>
  <c r="I164" i="1" s="1"/>
  <c r="H166" i="1"/>
  <c r="I166" i="1" s="1"/>
  <c r="H168" i="1"/>
  <c r="I168" i="1" s="1"/>
  <c r="H170" i="1"/>
  <c r="I170" i="1" s="1"/>
  <c r="H172" i="1"/>
  <c r="I172" i="1" s="1"/>
  <c r="H174" i="1"/>
  <c r="I174" i="1" s="1"/>
  <c r="H176" i="1"/>
  <c r="I176" i="1" s="1"/>
  <c r="H178" i="1"/>
  <c r="I178" i="1" s="1"/>
  <c r="H180" i="1"/>
  <c r="I180" i="1" s="1"/>
  <c r="H182" i="1"/>
  <c r="I182" i="1" s="1"/>
  <c r="H184" i="1"/>
  <c r="I184" i="1" s="1"/>
  <c r="H186" i="1"/>
  <c r="I186" i="1" s="1"/>
  <c r="H188" i="1"/>
  <c r="I188" i="1" s="1"/>
  <c r="H190" i="1"/>
  <c r="I190" i="1" s="1"/>
  <c r="H192" i="1"/>
  <c r="I192" i="1" s="1"/>
  <c r="H194" i="1"/>
  <c r="I194" i="1" s="1"/>
  <c r="H196" i="1"/>
  <c r="I196" i="1" s="1"/>
  <c r="H198" i="1"/>
  <c r="I198" i="1" s="1"/>
  <c r="H200" i="1"/>
  <c r="I200" i="1" s="1"/>
  <c r="H202" i="1"/>
  <c r="I202" i="1" s="1"/>
  <c r="H4" i="1"/>
  <c r="I4" i="1" s="1"/>
  <c r="H201" i="1"/>
  <c r="I201" i="1" s="1"/>
  <c r="H197" i="1"/>
  <c r="I197" i="1" s="1"/>
  <c r="H193" i="1"/>
  <c r="I193" i="1" s="1"/>
  <c r="H189" i="1"/>
  <c r="I189" i="1" s="1"/>
  <c r="H185" i="1"/>
  <c r="I185" i="1" s="1"/>
  <c r="H181" i="1"/>
  <c r="I181" i="1" s="1"/>
  <c r="H177" i="1"/>
  <c r="I177" i="1" s="1"/>
  <c r="H173" i="1"/>
  <c r="I173" i="1" s="1"/>
  <c r="H169" i="1"/>
  <c r="I169" i="1" s="1"/>
  <c r="H165" i="1"/>
  <c r="I165" i="1" s="1"/>
  <c r="H161" i="1"/>
  <c r="I161" i="1" s="1"/>
  <c r="H157" i="1"/>
  <c r="I157" i="1" s="1"/>
  <c r="H153" i="1"/>
  <c r="I153" i="1" s="1"/>
  <c r="H149" i="1"/>
  <c r="I149" i="1" s="1"/>
  <c r="H145" i="1"/>
  <c r="I145" i="1" s="1"/>
  <c r="H141" i="1"/>
  <c r="I141" i="1" s="1"/>
  <c r="H137" i="1"/>
  <c r="I137" i="1" s="1"/>
  <c r="H133" i="1"/>
  <c r="I133" i="1" s="1"/>
  <c r="H129" i="1"/>
  <c r="I129" i="1" s="1"/>
  <c r="H125" i="1"/>
  <c r="I125" i="1" s="1"/>
  <c r="H121" i="1"/>
  <c r="I121" i="1" s="1"/>
  <c r="H117" i="1"/>
  <c r="I117" i="1" s="1"/>
  <c r="H113" i="1"/>
  <c r="I113" i="1" s="1"/>
  <c r="H109" i="1"/>
  <c r="I109" i="1" s="1"/>
  <c r="H105" i="1"/>
  <c r="I105" i="1" s="1"/>
  <c r="H101" i="1"/>
  <c r="I101" i="1" s="1"/>
  <c r="H97" i="1"/>
  <c r="I97" i="1" s="1"/>
  <c r="H93" i="1"/>
  <c r="I93" i="1" s="1"/>
  <c r="H89" i="1"/>
  <c r="I89" i="1" s="1"/>
  <c r="H85" i="1"/>
  <c r="I85" i="1" s="1"/>
  <c r="H81" i="1"/>
  <c r="I81" i="1" s="1"/>
  <c r="H77" i="1"/>
  <c r="I77" i="1" s="1"/>
  <c r="H73" i="1"/>
  <c r="I73" i="1" s="1"/>
  <c r="H69" i="1"/>
  <c r="I69" i="1" s="1"/>
  <c r="H65" i="1"/>
  <c r="I65" i="1" s="1"/>
  <c r="H61" i="1"/>
  <c r="I61" i="1" s="1"/>
  <c r="H57" i="1"/>
  <c r="I57" i="1" s="1"/>
  <c r="H53" i="1"/>
  <c r="I53" i="1" s="1"/>
  <c r="H49" i="1"/>
  <c r="I49" i="1" s="1"/>
  <c r="H45" i="1"/>
  <c r="I45" i="1" s="1"/>
  <c r="H41" i="1"/>
  <c r="I41" i="1" s="1"/>
  <c r="H37" i="1"/>
  <c r="I37" i="1" s="1"/>
  <c r="H33" i="1"/>
  <c r="I33" i="1" s="1"/>
  <c r="H29" i="1"/>
  <c r="I29" i="1" s="1"/>
  <c r="H25" i="1"/>
  <c r="I25" i="1" s="1"/>
  <c r="H21" i="1"/>
  <c r="I21" i="1" s="1"/>
  <c r="H17" i="1"/>
  <c r="I17" i="1" s="1"/>
  <c r="H13" i="1"/>
  <c r="I13" i="1" s="1"/>
  <c r="H9" i="1"/>
  <c r="I9" i="1" s="1"/>
  <c r="H5" i="1"/>
  <c r="I5" i="1" s="1"/>
  <c r="H203" i="1"/>
  <c r="I203" i="1" s="1"/>
  <c r="H199" i="1"/>
  <c r="I199" i="1" s="1"/>
  <c r="H195" i="1"/>
  <c r="I195" i="1" s="1"/>
  <c r="H191" i="1"/>
  <c r="I191" i="1" s="1"/>
  <c r="H187" i="1"/>
  <c r="I187" i="1" s="1"/>
  <c r="H183" i="1"/>
  <c r="I183" i="1" s="1"/>
  <c r="H179" i="1"/>
  <c r="I179" i="1" s="1"/>
  <c r="H175" i="1"/>
  <c r="I175" i="1" s="1"/>
  <c r="H171" i="1"/>
  <c r="I171" i="1" s="1"/>
  <c r="H167" i="1"/>
  <c r="I167" i="1" s="1"/>
  <c r="H163" i="1"/>
  <c r="I163" i="1" s="1"/>
  <c r="H159" i="1"/>
  <c r="I159" i="1" s="1"/>
  <c r="H155" i="1"/>
  <c r="I155" i="1" s="1"/>
  <c r="H151" i="1"/>
  <c r="I151" i="1" s="1"/>
  <c r="H147" i="1"/>
  <c r="I147" i="1" s="1"/>
  <c r="H143" i="1"/>
  <c r="I143" i="1" s="1"/>
  <c r="H139" i="1"/>
  <c r="I139" i="1" s="1"/>
  <c r="H135" i="1"/>
  <c r="I135" i="1" s="1"/>
  <c r="H131" i="1"/>
  <c r="I131" i="1" s="1"/>
  <c r="H127" i="1"/>
  <c r="I127" i="1" s="1"/>
  <c r="H123" i="1"/>
  <c r="I123" i="1" s="1"/>
  <c r="H119" i="1"/>
  <c r="I119" i="1" s="1"/>
  <c r="H115" i="1"/>
  <c r="I115" i="1" s="1"/>
  <c r="H111" i="1"/>
  <c r="I111" i="1" s="1"/>
  <c r="H107" i="1"/>
  <c r="I107" i="1" s="1"/>
  <c r="H103" i="1"/>
  <c r="I103" i="1" s="1"/>
  <c r="H99" i="1"/>
  <c r="I99" i="1" s="1"/>
  <c r="H95" i="1"/>
  <c r="I95" i="1" s="1"/>
  <c r="H11" i="1"/>
  <c r="I11" i="1" s="1"/>
  <c r="H19" i="1"/>
  <c r="I19" i="1" s="1"/>
  <c r="H27" i="1"/>
  <c r="I27" i="1" s="1"/>
  <c r="H35" i="1"/>
  <c r="I35" i="1" s="1"/>
  <c r="H43" i="1"/>
  <c r="I43" i="1" s="1"/>
  <c r="H51" i="1"/>
  <c r="I51" i="1" s="1"/>
  <c r="H59" i="1"/>
  <c r="I59" i="1" s="1"/>
  <c r="H67" i="1"/>
  <c r="I67" i="1" s="1"/>
  <c r="H75" i="1"/>
  <c r="I75" i="1" s="1"/>
  <c r="H83" i="1"/>
  <c r="I83" i="1" s="1"/>
  <c r="H91" i="1"/>
  <c r="I91" i="1" s="1"/>
  <c r="L2" i="1"/>
  <c r="G177" i="1"/>
  <c r="J177" i="1" s="1"/>
  <c r="T177" i="1" s="1"/>
  <c r="V177" i="1" s="1"/>
  <c r="G176" i="1"/>
  <c r="J176" i="1" s="1"/>
  <c r="T176" i="1" s="1"/>
  <c r="V176" i="1" s="1"/>
  <c r="G175" i="1"/>
  <c r="J175" i="1" s="1"/>
  <c r="T175" i="1" s="1"/>
  <c r="V175" i="1" s="1"/>
  <c r="G174" i="1"/>
  <c r="J174" i="1" s="1"/>
  <c r="T174" i="1" s="1"/>
  <c r="V174" i="1" s="1"/>
  <c r="G173" i="1"/>
  <c r="J173" i="1" s="1"/>
  <c r="T173" i="1" s="1"/>
  <c r="V173" i="1" s="1"/>
  <c r="G172" i="1"/>
  <c r="J172" i="1" s="1"/>
  <c r="T172" i="1" s="1"/>
  <c r="V172" i="1" s="1"/>
  <c r="G171" i="1"/>
  <c r="J171" i="1" s="1"/>
  <c r="T171" i="1" s="1"/>
  <c r="V171" i="1" s="1"/>
  <c r="G170" i="1"/>
  <c r="J170" i="1" s="1"/>
  <c r="T170" i="1" s="1"/>
  <c r="V170" i="1" s="1"/>
  <c r="G169" i="1"/>
  <c r="J169" i="1" s="1"/>
  <c r="T169" i="1" s="1"/>
  <c r="V169" i="1" s="1"/>
  <c r="G168" i="1"/>
  <c r="J168" i="1" s="1"/>
  <c r="T168" i="1" s="1"/>
  <c r="V168" i="1" s="1"/>
  <c r="G167" i="1"/>
  <c r="J167" i="1" s="1"/>
  <c r="T167" i="1" s="1"/>
  <c r="V167" i="1" s="1"/>
  <c r="G166" i="1"/>
  <c r="J166" i="1" s="1"/>
  <c r="T166" i="1" s="1"/>
  <c r="V166" i="1" s="1"/>
  <c r="G165" i="1"/>
  <c r="J165" i="1" s="1"/>
  <c r="T165" i="1" s="1"/>
  <c r="V165" i="1" s="1"/>
  <c r="G164" i="1"/>
  <c r="J164" i="1" s="1"/>
  <c r="T164" i="1" s="1"/>
  <c r="V164" i="1" s="1"/>
  <c r="G163" i="1"/>
  <c r="J163" i="1" s="1"/>
  <c r="T163" i="1" s="1"/>
  <c r="V163" i="1" s="1"/>
  <c r="G162" i="1"/>
  <c r="J162" i="1" s="1"/>
  <c r="T162" i="1" s="1"/>
  <c r="V162" i="1" s="1"/>
  <c r="G161" i="1"/>
  <c r="J161" i="1" s="1"/>
  <c r="T161" i="1" s="1"/>
  <c r="V161" i="1" s="1"/>
  <c r="G160" i="1"/>
  <c r="J160" i="1" s="1"/>
  <c r="T160" i="1" s="1"/>
  <c r="V160" i="1" s="1"/>
  <c r="G159" i="1"/>
  <c r="J159" i="1" s="1"/>
  <c r="T159" i="1" s="1"/>
  <c r="V159" i="1" s="1"/>
  <c r="G158" i="1"/>
  <c r="J158" i="1" s="1"/>
  <c r="T158" i="1" s="1"/>
  <c r="V158" i="1" s="1"/>
  <c r="G157" i="1"/>
  <c r="J157" i="1" s="1"/>
  <c r="T157" i="1" s="1"/>
  <c r="V157" i="1" s="1"/>
  <c r="G156" i="1"/>
  <c r="J156" i="1" s="1"/>
  <c r="T156" i="1" s="1"/>
  <c r="V156" i="1" s="1"/>
  <c r="G155" i="1"/>
  <c r="J155" i="1" s="1"/>
  <c r="T155" i="1" s="1"/>
  <c r="V155" i="1" s="1"/>
  <c r="G154" i="1"/>
  <c r="J154" i="1" s="1"/>
  <c r="T154" i="1" s="1"/>
  <c r="V154" i="1" s="1"/>
  <c r="G153" i="1"/>
  <c r="J153" i="1" s="1"/>
  <c r="T153" i="1" s="1"/>
  <c r="V153" i="1" s="1"/>
  <c r="G152" i="1"/>
  <c r="J152" i="1" s="1"/>
  <c r="T152" i="1" s="1"/>
  <c r="V152" i="1" s="1"/>
  <c r="G151" i="1"/>
  <c r="J151" i="1" s="1"/>
  <c r="T151" i="1" s="1"/>
  <c r="V151" i="1" s="1"/>
  <c r="G150" i="1"/>
  <c r="J150" i="1" s="1"/>
  <c r="T150" i="1" s="1"/>
  <c r="V150" i="1" s="1"/>
  <c r="G149" i="1"/>
  <c r="J149" i="1" s="1"/>
  <c r="T149" i="1" s="1"/>
  <c r="V149" i="1" s="1"/>
  <c r="G148" i="1"/>
  <c r="J148" i="1" s="1"/>
  <c r="T148" i="1" s="1"/>
  <c r="V148" i="1" s="1"/>
  <c r="G147" i="1"/>
  <c r="J147" i="1" s="1"/>
  <c r="T147" i="1" s="1"/>
  <c r="V147" i="1" s="1"/>
  <c r="G146" i="1"/>
  <c r="J146" i="1" s="1"/>
  <c r="T146" i="1" s="1"/>
  <c r="V146" i="1" s="1"/>
  <c r="G145" i="1"/>
  <c r="J145" i="1" s="1"/>
  <c r="T145" i="1" s="1"/>
  <c r="V145" i="1" s="1"/>
  <c r="G144" i="1"/>
  <c r="J144" i="1" s="1"/>
  <c r="T144" i="1" s="1"/>
  <c r="V144" i="1" s="1"/>
  <c r="G143" i="1"/>
  <c r="J143" i="1" s="1"/>
  <c r="T143" i="1" s="1"/>
  <c r="V143" i="1" s="1"/>
  <c r="G142" i="1"/>
  <c r="J142" i="1" s="1"/>
  <c r="T142" i="1" s="1"/>
  <c r="V142" i="1" s="1"/>
  <c r="G141" i="1"/>
  <c r="J141" i="1" s="1"/>
  <c r="T141" i="1" s="1"/>
  <c r="V141" i="1" s="1"/>
  <c r="G140" i="1"/>
  <c r="J140" i="1" s="1"/>
  <c r="T140" i="1" s="1"/>
  <c r="V140" i="1" s="1"/>
  <c r="G139" i="1"/>
  <c r="J139" i="1" s="1"/>
  <c r="T139" i="1" s="1"/>
  <c r="V139" i="1" s="1"/>
  <c r="G138" i="1"/>
  <c r="J138" i="1" s="1"/>
  <c r="T138" i="1" s="1"/>
  <c r="V138" i="1" s="1"/>
  <c r="G137" i="1"/>
  <c r="J137" i="1" s="1"/>
  <c r="T137" i="1" s="1"/>
  <c r="V137" i="1" s="1"/>
  <c r="G136" i="1"/>
  <c r="J136" i="1" s="1"/>
  <c r="T136" i="1" s="1"/>
  <c r="V136" i="1" s="1"/>
  <c r="G135" i="1"/>
  <c r="J135" i="1" s="1"/>
  <c r="T135" i="1" s="1"/>
  <c r="V135" i="1" s="1"/>
  <c r="G134" i="1"/>
  <c r="J134" i="1" s="1"/>
  <c r="T134" i="1" s="1"/>
  <c r="V134" i="1" s="1"/>
  <c r="G133" i="1"/>
  <c r="J133" i="1" s="1"/>
  <c r="T133" i="1" s="1"/>
  <c r="V133" i="1" s="1"/>
  <c r="G132" i="1"/>
  <c r="J132" i="1" s="1"/>
  <c r="T132" i="1" s="1"/>
  <c r="V132" i="1" s="1"/>
  <c r="G131" i="1"/>
  <c r="J131" i="1" s="1"/>
  <c r="T131" i="1" s="1"/>
  <c r="V131" i="1" s="1"/>
  <c r="G130" i="1"/>
  <c r="J130" i="1" s="1"/>
  <c r="T130" i="1" s="1"/>
  <c r="V130" i="1" s="1"/>
  <c r="G129" i="1"/>
  <c r="J129" i="1" s="1"/>
  <c r="T129" i="1" s="1"/>
  <c r="V129" i="1" s="1"/>
  <c r="G128" i="1"/>
  <c r="J128" i="1" s="1"/>
  <c r="T128" i="1" s="1"/>
  <c r="V128" i="1" s="1"/>
  <c r="G127" i="1"/>
  <c r="J127" i="1" s="1"/>
  <c r="T127" i="1" s="1"/>
  <c r="V127" i="1" s="1"/>
  <c r="G126" i="1"/>
  <c r="J126" i="1" s="1"/>
  <c r="T126" i="1" s="1"/>
  <c r="V126" i="1" s="1"/>
  <c r="G125" i="1"/>
  <c r="J125" i="1" s="1"/>
  <c r="T125" i="1" s="1"/>
  <c r="V125" i="1" s="1"/>
  <c r="G124" i="1"/>
  <c r="J124" i="1" s="1"/>
  <c r="T124" i="1" s="1"/>
  <c r="V124" i="1" s="1"/>
  <c r="G123" i="1"/>
  <c r="J123" i="1" s="1"/>
  <c r="T123" i="1" s="1"/>
  <c r="V123" i="1" s="1"/>
  <c r="G122" i="1"/>
  <c r="J122" i="1" s="1"/>
  <c r="T122" i="1" s="1"/>
  <c r="V122" i="1" s="1"/>
  <c r="G121" i="1"/>
  <c r="J121" i="1" s="1"/>
  <c r="T121" i="1" s="1"/>
  <c r="V121" i="1" s="1"/>
  <c r="G120" i="1"/>
  <c r="J120" i="1" s="1"/>
  <c r="T120" i="1" s="1"/>
  <c r="V120" i="1" s="1"/>
  <c r="G119" i="1"/>
  <c r="J119" i="1" s="1"/>
  <c r="T119" i="1" s="1"/>
  <c r="V119" i="1" s="1"/>
  <c r="G118" i="1"/>
  <c r="J118" i="1" s="1"/>
  <c r="T118" i="1" s="1"/>
  <c r="V118" i="1" s="1"/>
  <c r="G117" i="1"/>
  <c r="J117" i="1" s="1"/>
  <c r="T117" i="1" s="1"/>
  <c r="V117" i="1" s="1"/>
  <c r="G116" i="1"/>
  <c r="J116" i="1" s="1"/>
  <c r="T116" i="1" s="1"/>
  <c r="V116" i="1" s="1"/>
  <c r="G115" i="1"/>
  <c r="J115" i="1" s="1"/>
  <c r="T115" i="1" s="1"/>
  <c r="V115" i="1" s="1"/>
  <c r="G114" i="1"/>
  <c r="J114" i="1" s="1"/>
  <c r="T114" i="1" s="1"/>
  <c r="V114" i="1" s="1"/>
  <c r="G113" i="1"/>
  <c r="J113" i="1" s="1"/>
  <c r="T113" i="1" s="1"/>
  <c r="V113" i="1" s="1"/>
  <c r="G112" i="1"/>
  <c r="J112" i="1" s="1"/>
  <c r="T112" i="1" s="1"/>
  <c r="V112" i="1" s="1"/>
  <c r="G111" i="1"/>
  <c r="J111" i="1" s="1"/>
  <c r="T111" i="1" s="1"/>
  <c r="V111" i="1" s="1"/>
  <c r="G110" i="1"/>
  <c r="J110" i="1" s="1"/>
  <c r="T110" i="1" s="1"/>
  <c r="V110" i="1" s="1"/>
  <c r="G109" i="1"/>
  <c r="J109" i="1" s="1"/>
  <c r="T109" i="1" s="1"/>
  <c r="V109" i="1" s="1"/>
  <c r="G108" i="1"/>
  <c r="J108" i="1" s="1"/>
  <c r="T108" i="1" s="1"/>
  <c r="V108" i="1" s="1"/>
  <c r="G107" i="1"/>
  <c r="J107" i="1" s="1"/>
  <c r="T107" i="1" s="1"/>
  <c r="V107" i="1" s="1"/>
  <c r="G106" i="1"/>
  <c r="J106" i="1" s="1"/>
  <c r="T106" i="1" s="1"/>
  <c r="V106" i="1" s="1"/>
  <c r="G105" i="1"/>
  <c r="J105" i="1" s="1"/>
  <c r="T105" i="1" s="1"/>
  <c r="V105" i="1" s="1"/>
  <c r="G104" i="1"/>
  <c r="J104" i="1" s="1"/>
  <c r="T104" i="1" s="1"/>
  <c r="V104" i="1" s="1"/>
  <c r="G103" i="1"/>
  <c r="J103" i="1" s="1"/>
  <c r="T103" i="1" s="1"/>
  <c r="V103" i="1" s="1"/>
  <c r="G102" i="1"/>
  <c r="J102" i="1" s="1"/>
  <c r="T102" i="1" s="1"/>
  <c r="V102" i="1" s="1"/>
  <c r="G101" i="1"/>
  <c r="J101" i="1" s="1"/>
  <c r="T101" i="1" s="1"/>
  <c r="V101" i="1" s="1"/>
  <c r="G100" i="1"/>
  <c r="J100" i="1" s="1"/>
  <c r="T100" i="1" s="1"/>
  <c r="V100" i="1" s="1"/>
  <c r="G99" i="1"/>
  <c r="J99" i="1" s="1"/>
  <c r="T99" i="1" s="1"/>
  <c r="V99" i="1" s="1"/>
  <c r="G98" i="1"/>
  <c r="J98" i="1" s="1"/>
  <c r="T98" i="1" s="1"/>
  <c r="V98" i="1" s="1"/>
  <c r="G97" i="1"/>
  <c r="J97" i="1" s="1"/>
  <c r="T97" i="1" s="1"/>
  <c r="V97" i="1" s="1"/>
  <c r="G96" i="1"/>
  <c r="J96" i="1" s="1"/>
  <c r="T96" i="1" s="1"/>
  <c r="V96" i="1" s="1"/>
  <c r="G95" i="1"/>
  <c r="J95" i="1" s="1"/>
  <c r="T95" i="1" s="1"/>
  <c r="V95" i="1" s="1"/>
  <c r="G94" i="1"/>
  <c r="J94" i="1" s="1"/>
  <c r="T94" i="1" s="1"/>
  <c r="V94" i="1" s="1"/>
  <c r="G93" i="1"/>
  <c r="J93" i="1" s="1"/>
  <c r="T93" i="1" s="1"/>
  <c r="V93" i="1" s="1"/>
  <c r="G92" i="1"/>
  <c r="J92" i="1" s="1"/>
  <c r="T92" i="1" s="1"/>
  <c r="V92" i="1" s="1"/>
  <c r="G91" i="1"/>
  <c r="J91" i="1" s="1"/>
  <c r="T91" i="1" s="1"/>
  <c r="V91" i="1" s="1"/>
  <c r="G90" i="1"/>
  <c r="J90" i="1" s="1"/>
  <c r="T90" i="1" s="1"/>
  <c r="V90" i="1" s="1"/>
  <c r="G89" i="1"/>
  <c r="J89" i="1" s="1"/>
  <c r="T89" i="1" s="1"/>
  <c r="V89" i="1" s="1"/>
  <c r="G88" i="1"/>
  <c r="J88" i="1" s="1"/>
  <c r="T88" i="1" s="1"/>
  <c r="V88" i="1" s="1"/>
  <c r="G87" i="1"/>
  <c r="J87" i="1" s="1"/>
  <c r="T87" i="1" s="1"/>
  <c r="V87" i="1" s="1"/>
  <c r="G86" i="1"/>
  <c r="J86" i="1" s="1"/>
  <c r="T86" i="1" s="1"/>
  <c r="V86" i="1" s="1"/>
  <c r="G85" i="1"/>
  <c r="J85" i="1" s="1"/>
  <c r="T85" i="1" s="1"/>
  <c r="V85" i="1" s="1"/>
  <c r="G84" i="1"/>
  <c r="J84" i="1" s="1"/>
  <c r="T84" i="1" s="1"/>
  <c r="V84" i="1" s="1"/>
  <c r="G83" i="1"/>
  <c r="J83" i="1" s="1"/>
  <c r="T83" i="1" s="1"/>
  <c r="V83" i="1" s="1"/>
  <c r="G82" i="1"/>
  <c r="J82" i="1" s="1"/>
  <c r="T82" i="1" s="1"/>
  <c r="V82" i="1" s="1"/>
  <c r="G81" i="1"/>
  <c r="J81" i="1" s="1"/>
  <c r="T81" i="1" s="1"/>
  <c r="V81" i="1" s="1"/>
  <c r="G80" i="1"/>
  <c r="J80" i="1" s="1"/>
  <c r="T80" i="1" s="1"/>
  <c r="V80" i="1" s="1"/>
  <c r="G79" i="1"/>
  <c r="J79" i="1" s="1"/>
  <c r="T79" i="1" s="1"/>
  <c r="V79" i="1" s="1"/>
  <c r="G78" i="1"/>
  <c r="J78" i="1" s="1"/>
  <c r="T78" i="1" s="1"/>
  <c r="V78" i="1" s="1"/>
  <c r="G77" i="1"/>
  <c r="J77" i="1" s="1"/>
  <c r="T77" i="1" s="1"/>
  <c r="V77" i="1" s="1"/>
  <c r="G76" i="1"/>
  <c r="J76" i="1" s="1"/>
  <c r="T76" i="1" s="1"/>
  <c r="V76" i="1" s="1"/>
  <c r="G75" i="1"/>
  <c r="J75" i="1" s="1"/>
  <c r="T75" i="1" s="1"/>
  <c r="V75" i="1" s="1"/>
  <c r="G74" i="1"/>
  <c r="J74" i="1" s="1"/>
  <c r="T74" i="1" s="1"/>
  <c r="V74" i="1" s="1"/>
  <c r="G73" i="1"/>
  <c r="J73" i="1" s="1"/>
  <c r="T73" i="1" s="1"/>
  <c r="V73" i="1" s="1"/>
  <c r="G72" i="1"/>
  <c r="J72" i="1" s="1"/>
  <c r="T72" i="1" s="1"/>
  <c r="V72" i="1" s="1"/>
  <c r="G71" i="1"/>
  <c r="J71" i="1" s="1"/>
  <c r="T71" i="1" s="1"/>
  <c r="V71" i="1" s="1"/>
  <c r="G70" i="1"/>
  <c r="J70" i="1" s="1"/>
  <c r="T70" i="1" s="1"/>
  <c r="V70" i="1" s="1"/>
  <c r="G69" i="1"/>
  <c r="J69" i="1" s="1"/>
  <c r="T69" i="1" s="1"/>
  <c r="V69" i="1" s="1"/>
  <c r="G68" i="1"/>
  <c r="J68" i="1" s="1"/>
  <c r="T68" i="1" s="1"/>
  <c r="V68" i="1" s="1"/>
  <c r="G67" i="1"/>
  <c r="J67" i="1" s="1"/>
  <c r="T67" i="1" s="1"/>
  <c r="V67" i="1" s="1"/>
  <c r="G66" i="1"/>
  <c r="J66" i="1" s="1"/>
  <c r="T66" i="1" s="1"/>
  <c r="V66" i="1" s="1"/>
  <c r="G65" i="1"/>
  <c r="J65" i="1" s="1"/>
  <c r="T65" i="1" s="1"/>
  <c r="V65" i="1" s="1"/>
  <c r="G64" i="1"/>
  <c r="J64" i="1" s="1"/>
  <c r="T64" i="1" s="1"/>
  <c r="V64" i="1" s="1"/>
  <c r="G63" i="1"/>
  <c r="J63" i="1" s="1"/>
  <c r="T63" i="1" s="1"/>
  <c r="V63" i="1" s="1"/>
  <c r="G62" i="1"/>
  <c r="J62" i="1" s="1"/>
  <c r="T62" i="1" s="1"/>
  <c r="V62" i="1" s="1"/>
  <c r="G61" i="1"/>
  <c r="J61" i="1" s="1"/>
  <c r="T61" i="1" s="1"/>
  <c r="V61" i="1" s="1"/>
  <c r="G60" i="1"/>
  <c r="J60" i="1" s="1"/>
  <c r="T60" i="1" s="1"/>
  <c r="V60" i="1" s="1"/>
  <c r="G59" i="1"/>
  <c r="J59" i="1" s="1"/>
  <c r="T59" i="1" s="1"/>
  <c r="V59" i="1" s="1"/>
  <c r="G58" i="1"/>
  <c r="J58" i="1" s="1"/>
  <c r="T58" i="1" s="1"/>
  <c r="V58" i="1" s="1"/>
  <c r="G57" i="1"/>
  <c r="J57" i="1" s="1"/>
  <c r="G56" i="1"/>
  <c r="J56" i="1" s="1"/>
  <c r="T56" i="1" s="1"/>
  <c r="V56" i="1" s="1"/>
  <c r="G55" i="1"/>
  <c r="J55" i="1" s="1"/>
  <c r="T55" i="1" s="1"/>
  <c r="V55" i="1" s="1"/>
  <c r="G54" i="1"/>
  <c r="J54" i="1" s="1"/>
  <c r="T54" i="1" s="1"/>
  <c r="V54" i="1" s="1"/>
  <c r="G53" i="1"/>
  <c r="J53" i="1" s="1"/>
  <c r="T53" i="1" s="1"/>
  <c r="V53" i="1" s="1"/>
  <c r="G52" i="1"/>
  <c r="J52" i="1" s="1"/>
  <c r="T52" i="1" s="1"/>
  <c r="V52" i="1" s="1"/>
  <c r="G51" i="1"/>
  <c r="J51" i="1" s="1"/>
  <c r="T51" i="1" s="1"/>
  <c r="V51" i="1" s="1"/>
  <c r="G50" i="1"/>
  <c r="J50" i="1" s="1"/>
  <c r="T50" i="1" s="1"/>
  <c r="V50" i="1" s="1"/>
  <c r="G49" i="1"/>
  <c r="J49" i="1" s="1"/>
  <c r="T49" i="1" s="1"/>
  <c r="V49" i="1" s="1"/>
  <c r="G48" i="1"/>
  <c r="J48" i="1" s="1"/>
  <c r="T48" i="1" s="1"/>
  <c r="V48" i="1" s="1"/>
  <c r="G47" i="1"/>
  <c r="J47" i="1" s="1"/>
  <c r="T47" i="1" s="1"/>
  <c r="V47" i="1" s="1"/>
  <c r="G46" i="1"/>
  <c r="J46" i="1" s="1"/>
  <c r="T46" i="1" s="1"/>
  <c r="V46" i="1" s="1"/>
  <c r="G45" i="1"/>
  <c r="J45" i="1" s="1"/>
  <c r="T45" i="1" s="1"/>
  <c r="V45" i="1" s="1"/>
  <c r="G44" i="1"/>
  <c r="J44" i="1" s="1"/>
  <c r="T44" i="1" s="1"/>
  <c r="V44" i="1" s="1"/>
  <c r="G43" i="1"/>
  <c r="J43" i="1" s="1"/>
  <c r="T43" i="1" s="1"/>
  <c r="V43" i="1" s="1"/>
  <c r="G42" i="1"/>
  <c r="J42" i="1" s="1"/>
  <c r="T42" i="1" s="1"/>
  <c r="V42" i="1" s="1"/>
  <c r="G41" i="1"/>
  <c r="J41" i="1" s="1"/>
  <c r="T41" i="1" s="1"/>
  <c r="V41" i="1" s="1"/>
  <c r="G40" i="1"/>
  <c r="J40" i="1" s="1"/>
  <c r="T40" i="1" s="1"/>
  <c r="V40" i="1" s="1"/>
  <c r="G39" i="1"/>
  <c r="J39" i="1" s="1"/>
  <c r="T39" i="1" s="1"/>
  <c r="V39" i="1" s="1"/>
  <c r="G38" i="1"/>
  <c r="J38" i="1" s="1"/>
  <c r="T38" i="1" s="1"/>
  <c r="V38" i="1" s="1"/>
  <c r="G37" i="1"/>
  <c r="J37" i="1" s="1"/>
  <c r="T37" i="1" s="1"/>
  <c r="V37" i="1" s="1"/>
  <c r="G36" i="1"/>
  <c r="J36" i="1" s="1"/>
  <c r="T36" i="1" s="1"/>
  <c r="V36" i="1" s="1"/>
  <c r="G35" i="1"/>
  <c r="J35" i="1" s="1"/>
  <c r="T35" i="1" s="1"/>
  <c r="V35" i="1" s="1"/>
  <c r="G34" i="1"/>
  <c r="J34" i="1" s="1"/>
  <c r="T34" i="1" s="1"/>
  <c r="V34" i="1" s="1"/>
  <c r="G33" i="1"/>
  <c r="J33" i="1" s="1"/>
  <c r="T33" i="1" s="1"/>
  <c r="V33" i="1" s="1"/>
  <c r="G32" i="1"/>
  <c r="J32" i="1" s="1"/>
  <c r="T32" i="1" s="1"/>
  <c r="V32" i="1" s="1"/>
  <c r="G31" i="1"/>
  <c r="J31" i="1" s="1"/>
  <c r="T31" i="1" s="1"/>
  <c r="V31" i="1" s="1"/>
  <c r="G30" i="1"/>
  <c r="J30" i="1" s="1"/>
  <c r="T30" i="1" s="1"/>
  <c r="M230" i="2" l="1"/>
  <c r="N230" i="2" s="1"/>
  <c r="M253" i="2"/>
  <c r="N253" i="2" s="1"/>
  <c r="M214" i="2"/>
  <c r="M228" i="2"/>
  <c r="N228" i="2" s="1"/>
  <c r="M256" i="2"/>
  <c r="M218" i="2"/>
  <c r="N218" i="2" s="1"/>
  <c r="M217" i="2"/>
  <c r="N217" i="2" s="1"/>
  <c r="M213" i="2"/>
  <c r="M5" i="2"/>
  <c r="M249" i="2"/>
  <c r="M204" i="2"/>
  <c r="M12" i="2"/>
  <c r="M202" i="2"/>
  <c r="T57" i="1"/>
  <c r="V57" i="1" s="1"/>
  <c r="M52" i="2"/>
  <c r="M137" i="2"/>
  <c r="M17" i="2"/>
  <c r="M84" i="2"/>
  <c r="M197" i="2"/>
  <c r="M16" i="2"/>
  <c r="M36" i="2"/>
  <c r="M68" i="2"/>
  <c r="M105" i="2"/>
  <c r="M169" i="2"/>
  <c r="M233" i="2"/>
  <c r="M8" i="2"/>
  <c r="M24" i="2"/>
  <c r="M29" i="2"/>
  <c r="M44" i="2"/>
  <c r="M60" i="2"/>
  <c r="M76" i="2"/>
  <c r="M92" i="2"/>
  <c r="M121" i="2"/>
  <c r="M153" i="2"/>
  <c r="M186" i="2"/>
  <c r="M9" i="2"/>
  <c r="M6" i="2"/>
  <c r="M20" i="2"/>
  <c r="M13" i="2"/>
  <c r="M21" i="2"/>
  <c r="M32" i="2"/>
  <c r="M40" i="2"/>
  <c r="M48" i="2"/>
  <c r="M56" i="2"/>
  <c r="M64" i="2"/>
  <c r="M72" i="2"/>
  <c r="M80" i="2"/>
  <c r="M88" i="2"/>
  <c r="M97" i="2"/>
  <c r="M113" i="2"/>
  <c r="M129" i="2"/>
  <c r="M145" i="2"/>
  <c r="M161" i="2"/>
  <c r="M174" i="2"/>
  <c r="M194" i="2"/>
  <c r="M209" i="2"/>
  <c r="M225" i="2"/>
  <c r="M241" i="2"/>
  <c r="Q3" i="2"/>
  <c r="M25" i="2"/>
  <c r="M30" i="2"/>
  <c r="M34" i="2"/>
  <c r="M38" i="2"/>
  <c r="M42" i="2"/>
  <c r="M46" i="2"/>
  <c r="M50" i="2"/>
  <c r="M54" i="2"/>
  <c r="M58" i="2"/>
  <c r="M62" i="2"/>
  <c r="M66" i="2"/>
  <c r="M70" i="2"/>
  <c r="M74" i="2"/>
  <c r="M78" i="2"/>
  <c r="M82" i="2"/>
  <c r="M86" i="2"/>
  <c r="M90" i="2"/>
  <c r="M94" i="2"/>
  <c r="M101" i="2"/>
  <c r="M109" i="2"/>
  <c r="M117" i="2"/>
  <c r="M125" i="2"/>
  <c r="M133" i="2"/>
  <c r="M141" i="2"/>
  <c r="M149" i="2"/>
  <c r="M157" i="2"/>
  <c r="M165" i="2"/>
  <c r="M170" i="2"/>
  <c r="M178" i="2"/>
  <c r="M187" i="2"/>
  <c r="M205" i="2"/>
  <c r="M221" i="2"/>
  <c r="M229" i="2"/>
  <c r="N229" i="2" s="1"/>
  <c r="M237" i="2"/>
  <c r="M245" i="2"/>
  <c r="M254" i="2"/>
  <c r="M252" i="2"/>
  <c r="M250" i="2"/>
  <c r="M248" i="2"/>
  <c r="M246" i="2"/>
  <c r="M244" i="2"/>
  <c r="M242" i="2"/>
  <c r="M240" i="2"/>
  <c r="M238" i="2"/>
  <c r="M236" i="2"/>
  <c r="M234" i="2"/>
  <c r="M232" i="2"/>
  <c r="M226" i="2"/>
  <c r="M224" i="2"/>
  <c r="M222" i="2"/>
  <c r="M220" i="2"/>
  <c r="M216" i="2"/>
  <c r="N216" i="2" s="1"/>
  <c r="M212" i="2"/>
  <c r="M210" i="2"/>
  <c r="M208" i="2"/>
  <c r="M206" i="2"/>
  <c r="M203" i="2"/>
  <c r="M199" i="2"/>
  <c r="M195" i="2"/>
  <c r="M200" i="2"/>
  <c r="M196" i="2"/>
  <c r="M192" i="2"/>
  <c r="M189" i="2"/>
  <c r="M185" i="2"/>
  <c r="M188" i="2"/>
  <c r="M184" i="2"/>
  <c r="M180" i="2"/>
  <c r="M177" i="2"/>
  <c r="M175" i="2"/>
  <c r="M173" i="2"/>
  <c r="M171" i="2"/>
  <c r="M183" i="2"/>
  <c r="M179" i="2"/>
  <c r="M168" i="2"/>
  <c r="M166" i="2"/>
  <c r="M164" i="2"/>
  <c r="M162" i="2"/>
  <c r="M160" i="2"/>
  <c r="M158" i="2"/>
  <c r="M156" i="2"/>
  <c r="M154" i="2"/>
  <c r="M152" i="2"/>
  <c r="M150" i="2"/>
  <c r="M148" i="2"/>
  <c r="M146" i="2"/>
  <c r="M144" i="2"/>
  <c r="M142" i="2"/>
  <c r="M140" i="2"/>
  <c r="M138" i="2"/>
  <c r="M136" i="2"/>
  <c r="M134" i="2"/>
  <c r="M132" i="2"/>
  <c r="M130" i="2"/>
  <c r="M128" i="2"/>
  <c r="M126" i="2"/>
  <c r="M124" i="2"/>
  <c r="M122" i="2"/>
  <c r="M120" i="2"/>
  <c r="M118" i="2"/>
  <c r="M116" i="2"/>
  <c r="M114" i="2"/>
  <c r="M112" i="2"/>
  <c r="M110" i="2"/>
  <c r="M108" i="2"/>
  <c r="M106" i="2"/>
  <c r="M104" i="2"/>
  <c r="M102" i="2"/>
  <c r="M100" i="2"/>
  <c r="M98" i="2"/>
  <c r="M96" i="2"/>
  <c r="M10" i="2"/>
  <c r="M14" i="2"/>
  <c r="M18" i="2"/>
  <c r="M22" i="2"/>
  <c r="M26" i="2"/>
  <c r="M7" i="2"/>
  <c r="M11" i="2"/>
  <c r="M15" i="2"/>
  <c r="M19" i="2"/>
  <c r="M23" i="2"/>
  <c r="M27" i="2"/>
  <c r="M28" i="2"/>
  <c r="M31" i="2"/>
  <c r="M33" i="2"/>
  <c r="M35" i="2"/>
  <c r="M37" i="2"/>
  <c r="M39" i="2"/>
  <c r="M41" i="2"/>
  <c r="M43" i="2"/>
  <c r="M45" i="2"/>
  <c r="M47" i="2"/>
  <c r="M49" i="2"/>
  <c r="M51" i="2"/>
  <c r="M53" i="2"/>
  <c r="M55" i="2"/>
  <c r="M57" i="2"/>
  <c r="M59" i="2"/>
  <c r="M61" i="2"/>
  <c r="M63" i="2"/>
  <c r="M65" i="2"/>
  <c r="M67" i="2"/>
  <c r="M69" i="2"/>
  <c r="M71" i="2"/>
  <c r="M73" i="2"/>
  <c r="M75" i="2"/>
  <c r="M77" i="2"/>
  <c r="M79" i="2"/>
  <c r="M81" i="2"/>
  <c r="M83" i="2"/>
  <c r="M85" i="2"/>
  <c r="M87" i="2"/>
  <c r="M89" i="2"/>
  <c r="M91" i="2"/>
  <c r="M93" i="2"/>
  <c r="M95" i="2"/>
  <c r="M99" i="2"/>
  <c r="M103" i="2"/>
  <c r="M107" i="2"/>
  <c r="M111" i="2"/>
  <c r="M115" i="2"/>
  <c r="M119" i="2"/>
  <c r="M123" i="2"/>
  <c r="M127" i="2"/>
  <c r="M131" i="2"/>
  <c r="M135" i="2"/>
  <c r="M139" i="2"/>
  <c r="M143" i="2"/>
  <c r="M147" i="2"/>
  <c r="M151" i="2"/>
  <c r="M155" i="2"/>
  <c r="M159" i="2"/>
  <c r="M163" i="2"/>
  <c r="M167" i="2"/>
  <c r="M181" i="2"/>
  <c r="M172" i="2"/>
  <c r="M176" i="2"/>
  <c r="M182" i="2"/>
  <c r="M190" i="2"/>
  <c r="M191" i="2"/>
  <c r="M198" i="2"/>
  <c r="M193" i="2"/>
  <c r="M201" i="2"/>
  <c r="M207" i="2"/>
  <c r="M211" i="2"/>
  <c r="M215" i="2"/>
  <c r="M219" i="2"/>
  <c r="M223" i="2"/>
  <c r="M227" i="2"/>
  <c r="M231" i="2"/>
  <c r="M235" i="2"/>
  <c r="M239" i="2"/>
  <c r="M243" i="2"/>
  <c r="M247" i="2"/>
  <c r="M251" i="2"/>
  <c r="M255" i="2"/>
  <c r="AH3" i="1"/>
  <c r="J240" i="1"/>
  <c r="J232" i="1"/>
  <c r="J220" i="1"/>
  <c r="J252" i="1"/>
  <c r="J214" i="1"/>
  <c r="J230" i="1"/>
  <c r="J246" i="1"/>
  <c r="J262" i="1"/>
  <c r="J208" i="1"/>
  <c r="J204" i="1"/>
  <c r="J236" i="1"/>
  <c r="J206" i="1"/>
  <c r="J222" i="1"/>
  <c r="J238" i="1"/>
  <c r="J254" i="1"/>
  <c r="V30" i="1"/>
  <c r="AB2" i="1" a="1"/>
  <c r="J263" i="1"/>
  <c r="J259" i="1"/>
  <c r="J255" i="1"/>
  <c r="J251" i="1"/>
  <c r="J247" i="1"/>
  <c r="J243" i="1"/>
  <c r="J239" i="1"/>
  <c r="J235" i="1"/>
  <c r="J231" i="1"/>
  <c r="J227" i="1"/>
  <c r="J223" i="1"/>
  <c r="J219" i="1"/>
  <c r="J215" i="1"/>
  <c r="J211" i="1"/>
  <c r="J207" i="1"/>
  <c r="J261" i="1"/>
  <c r="J257" i="1"/>
  <c r="J253" i="1"/>
  <c r="J249" i="1"/>
  <c r="J245" i="1"/>
  <c r="J241" i="1"/>
  <c r="J237" i="1"/>
  <c r="J233" i="1"/>
  <c r="J229" i="1"/>
  <c r="J225" i="1"/>
  <c r="J221" i="1"/>
  <c r="J217" i="1"/>
  <c r="J213" i="1"/>
  <c r="J209" i="1"/>
  <c r="J205" i="1"/>
  <c r="J256" i="1"/>
  <c r="J224" i="1"/>
  <c r="J216" i="1"/>
  <c r="J212" i="1"/>
  <c r="J228" i="1"/>
  <c r="J244" i="1"/>
  <c r="J260" i="1"/>
  <c r="J210" i="1"/>
  <c r="J218" i="1"/>
  <c r="J226" i="1"/>
  <c r="J234" i="1"/>
  <c r="J242" i="1"/>
  <c r="J250" i="1"/>
  <c r="J258" i="1"/>
  <c r="J248" i="1"/>
  <c r="N2" i="1"/>
  <c r="N34" i="1" s="1"/>
  <c r="R34" i="1" s="1"/>
  <c r="N249" i="2" l="1"/>
  <c r="B249" i="2" s="1"/>
  <c r="N12" i="2"/>
  <c r="B12" i="2" s="1"/>
  <c r="N251" i="2"/>
  <c r="B251" i="2" s="1"/>
  <c r="N243" i="2"/>
  <c r="B243" i="2" s="1"/>
  <c r="N235" i="2"/>
  <c r="B235" i="2" s="1"/>
  <c r="N227" i="2"/>
  <c r="B227" i="2" s="1"/>
  <c r="N219" i="2"/>
  <c r="B219" i="2" s="1"/>
  <c r="N211" i="2"/>
  <c r="B211" i="2" s="1"/>
  <c r="N201" i="2"/>
  <c r="O201" i="2" s="1"/>
  <c r="N198" i="2"/>
  <c r="B198" i="2" s="1"/>
  <c r="N190" i="2"/>
  <c r="R190" i="2" s="1"/>
  <c r="N176" i="2"/>
  <c r="B176" i="2" s="1"/>
  <c r="N181" i="2"/>
  <c r="O181" i="2" s="1"/>
  <c r="N163" i="2"/>
  <c r="R163" i="2" s="1"/>
  <c r="N155" i="2"/>
  <c r="O155" i="2" s="1"/>
  <c r="N147" i="2"/>
  <c r="B147" i="2" s="1"/>
  <c r="N139" i="2"/>
  <c r="O139" i="2" s="1"/>
  <c r="N131" i="2"/>
  <c r="B131" i="2" s="1"/>
  <c r="N123" i="2"/>
  <c r="O123" i="2" s="1"/>
  <c r="N115" i="2"/>
  <c r="B115" i="2" s="1"/>
  <c r="N107" i="2"/>
  <c r="R107" i="2" s="1"/>
  <c r="N99" i="2"/>
  <c r="R99" i="2" s="1"/>
  <c r="N93" i="2"/>
  <c r="R93" i="2" s="1"/>
  <c r="N89" i="2"/>
  <c r="R89" i="2" s="1"/>
  <c r="N85" i="2"/>
  <c r="B85" i="2" s="1"/>
  <c r="N81" i="2"/>
  <c r="R81" i="2" s="1"/>
  <c r="N77" i="2"/>
  <c r="R77" i="2" s="1"/>
  <c r="N73" i="2"/>
  <c r="R73" i="2" s="1"/>
  <c r="N69" i="2"/>
  <c r="B69" i="2" s="1"/>
  <c r="N65" i="2"/>
  <c r="R65" i="2" s="1"/>
  <c r="N61" i="2"/>
  <c r="R61" i="2" s="1"/>
  <c r="N57" i="2"/>
  <c r="R57" i="2" s="1"/>
  <c r="N53" i="2"/>
  <c r="B53" i="2" s="1"/>
  <c r="N49" i="2"/>
  <c r="R49" i="2" s="1"/>
  <c r="N45" i="2"/>
  <c r="R45" i="2" s="1"/>
  <c r="N41" i="2"/>
  <c r="R41" i="2" s="1"/>
  <c r="N37" i="2"/>
  <c r="B37" i="2" s="1"/>
  <c r="N33" i="2"/>
  <c r="R33" i="2" s="1"/>
  <c r="N28" i="2"/>
  <c r="R28" i="2" s="1"/>
  <c r="N23" i="2"/>
  <c r="R23" i="2" s="1"/>
  <c r="N15" i="2"/>
  <c r="B15" i="2" s="1"/>
  <c r="N7" i="2"/>
  <c r="R7" i="2" s="1"/>
  <c r="N22" i="2"/>
  <c r="O22" i="2" s="1"/>
  <c r="N14" i="2"/>
  <c r="O14" i="2" s="1"/>
  <c r="N98" i="2"/>
  <c r="O98" i="2" s="1"/>
  <c r="N102" i="2"/>
  <c r="O102" i="2" s="1"/>
  <c r="N106" i="2"/>
  <c r="B106" i="2" s="1"/>
  <c r="N110" i="2"/>
  <c r="O110" i="2" s="1"/>
  <c r="N114" i="2"/>
  <c r="O114" i="2" s="1"/>
  <c r="N118" i="2"/>
  <c r="O118" i="2" s="1"/>
  <c r="N122" i="2"/>
  <c r="B122" i="2" s="1"/>
  <c r="N126" i="2"/>
  <c r="O126" i="2" s="1"/>
  <c r="N130" i="2"/>
  <c r="O130" i="2" s="1"/>
  <c r="N134" i="2"/>
  <c r="O134" i="2" s="1"/>
  <c r="N138" i="2"/>
  <c r="B138" i="2" s="1"/>
  <c r="N142" i="2"/>
  <c r="O142" i="2" s="1"/>
  <c r="N146" i="2"/>
  <c r="O146" i="2" s="1"/>
  <c r="N150" i="2"/>
  <c r="O150" i="2" s="1"/>
  <c r="N154" i="2"/>
  <c r="B154" i="2" s="1"/>
  <c r="N158" i="2"/>
  <c r="O158" i="2" s="1"/>
  <c r="N162" i="2"/>
  <c r="O162" i="2" s="1"/>
  <c r="N166" i="2"/>
  <c r="O166" i="2" s="1"/>
  <c r="N179" i="2"/>
  <c r="B179" i="2" s="1"/>
  <c r="N171" i="2"/>
  <c r="O171" i="2" s="1"/>
  <c r="N175" i="2"/>
  <c r="O175" i="2" s="1"/>
  <c r="N180" i="2"/>
  <c r="O180" i="2" s="1"/>
  <c r="N188" i="2"/>
  <c r="B188" i="2" s="1"/>
  <c r="N189" i="2"/>
  <c r="R189" i="2" s="1"/>
  <c r="N196" i="2"/>
  <c r="B196" i="2" s="1"/>
  <c r="N204" i="2"/>
  <c r="N199" i="2"/>
  <c r="B199" i="2" s="1"/>
  <c r="N206" i="2"/>
  <c r="B206" i="2" s="1"/>
  <c r="N210" i="2"/>
  <c r="B210" i="2" s="1"/>
  <c r="N214" i="2"/>
  <c r="B214" i="2" s="1"/>
  <c r="B218" i="2"/>
  <c r="N222" i="2"/>
  <c r="B222" i="2" s="1"/>
  <c r="N226" i="2"/>
  <c r="B226" i="2" s="1"/>
  <c r="B230" i="2"/>
  <c r="N234" i="2"/>
  <c r="B234" i="2" s="1"/>
  <c r="N238" i="2"/>
  <c r="B238" i="2" s="1"/>
  <c r="N242" i="2"/>
  <c r="B242" i="2" s="1"/>
  <c r="N246" i="2"/>
  <c r="B246" i="2" s="1"/>
  <c r="N250" i="2"/>
  <c r="B250" i="2" s="1"/>
  <c r="N254" i="2"/>
  <c r="B253" i="2"/>
  <c r="N237" i="2"/>
  <c r="B237" i="2" s="1"/>
  <c r="N221" i="2"/>
  <c r="B221" i="2" s="1"/>
  <c r="N205" i="2"/>
  <c r="N187" i="2"/>
  <c r="O187" i="2" s="1"/>
  <c r="N170" i="2"/>
  <c r="R170" i="2" s="1"/>
  <c r="N157" i="2"/>
  <c r="B157" i="2" s="1"/>
  <c r="N141" i="2"/>
  <c r="O141" i="2" s="1"/>
  <c r="N125" i="2"/>
  <c r="O125" i="2" s="1"/>
  <c r="N109" i="2"/>
  <c r="R109" i="2" s="1"/>
  <c r="N94" i="2"/>
  <c r="O94" i="2" s="1"/>
  <c r="N86" i="2"/>
  <c r="O86" i="2" s="1"/>
  <c r="N78" i="2"/>
  <c r="O78" i="2" s="1"/>
  <c r="N70" i="2"/>
  <c r="R70" i="2" s="1"/>
  <c r="N62" i="2"/>
  <c r="B62" i="2" s="1"/>
  <c r="N54" i="2"/>
  <c r="B54" i="2" s="1"/>
  <c r="N46" i="2"/>
  <c r="O46" i="2" s="1"/>
  <c r="N38" i="2"/>
  <c r="R38" i="2" s="1"/>
  <c r="N30" i="2"/>
  <c r="R30" i="2" s="1"/>
  <c r="N241" i="2"/>
  <c r="B241" i="2" s="1"/>
  <c r="N209" i="2"/>
  <c r="B209" i="2" s="1"/>
  <c r="N174" i="2"/>
  <c r="R174" i="2" s="1"/>
  <c r="N145" i="2"/>
  <c r="O145" i="2" s="1"/>
  <c r="N113" i="2"/>
  <c r="R113" i="2" s="1"/>
  <c r="N88" i="2"/>
  <c r="O88" i="2" s="1"/>
  <c r="N72" i="2"/>
  <c r="B72" i="2" s="1"/>
  <c r="N56" i="2"/>
  <c r="R56" i="2" s="1"/>
  <c r="N40" i="2"/>
  <c r="B40" i="2" s="1"/>
  <c r="N21" i="2"/>
  <c r="R21" i="2" s="1"/>
  <c r="N20" i="2"/>
  <c r="O20" i="2" s="1"/>
  <c r="N6" i="2"/>
  <c r="N186" i="2"/>
  <c r="R186" i="2" s="1"/>
  <c r="N121" i="2"/>
  <c r="R121" i="2" s="1"/>
  <c r="N76" i="2"/>
  <c r="O76" i="2" s="1"/>
  <c r="N44" i="2"/>
  <c r="R44" i="2" s="1"/>
  <c r="N24" i="2"/>
  <c r="B24" i="2" s="1"/>
  <c r="N233" i="2"/>
  <c r="B233" i="2" s="1"/>
  <c r="N105" i="2"/>
  <c r="B105" i="2" s="1"/>
  <c r="N36" i="2"/>
  <c r="R36" i="2" s="1"/>
  <c r="N197" i="2"/>
  <c r="B197" i="2" s="1"/>
  <c r="N17" i="2"/>
  <c r="B17" i="2" s="1"/>
  <c r="N52" i="2"/>
  <c r="B52" i="2" s="1"/>
  <c r="W2" i="1"/>
  <c r="Y2" i="1" s="1"/>
  <c r="X7" i="1" s="1"/>
  <c r="Y7" i="1" s="1"/>
  <c r="N255" i="2"/>
  <c r="B255" i="2" s="1"/>
  <c r="N247" i="2"/>
  <c r="B247" i="2" s="1"/>
  <c r="N239" i="2"/>
  <c r="B239" i="2" s="1"/>
  <c r="N231" i="2"/>
  <c r="B231" i="2" s="1"/>
  <c r="N223" i="2"/>
  <c r="B223" i="2" s="1"/>
  <c r="N215" i="2"/>
  <c r="B215" i="2" s="1"/>
  <c r="N207" i="2"/>
  <c r="B207" i="2" s="1"/>
  <c r="N193" i="2"/>
  <c r="O193" i="2" s="1"/>
  <c r="N191" i="2"/>
  <c r="O191" i="2" s="1"/>
  <c r="N182" i="2"/>
  <c r="O182" i="2" s="1"/>
  <c r="N172" i="2"/>
  <c r="O172" i="2" s="1"/>
  <c r="N167" i="2"/>
  <c r="O167" i="2" s="1"/>
  <c r="N159" i="2"/>
  <c r="O159" i="2" s="1"/>
  <c r="N151" i="2"/>
  <c r="O151" i="2" s="1"/>
  <c r="N143" i="2"/>
  <c r="O143" i="2" s="1"/>
  <c r="N135" i="2"/>
  <c r="O135" i="2" s="1"/>
  <c r="N127" i="2"/>
  <c r="O127" i="2" s="1"/>
  <c r="N119" i="2"/>
  <c r="O119" i="2" s="1"/>
  <c r="N111" i="2"/>
  <c r="O111" i="2" s="1"/>
  <c r="N103" i="2"/>
  <c r="O103" i="2" s="1"/>
  <c r="N95" i="2"/>
  <c r="O95" i="2" s="1"/>
  <c r="N91" i="2"/>
  <c r="O91" i="2" s="1"/>
  <c r="N87" i="2"/>
  <c r="O87" i="2" s="1"/>
  <c r="N83" i="2"/>
  <c r="O83" i="2" s="1"/>
  <c r="N79" i="2"/>
  <c r="O79" i="2" s="1"/>
  <c r="N75" i="2"/>
  <c r="O75" i="2" s="1"/>
  <c r="N71" i="2"/>
  <c r="O71" i="2" s="1"/>
  <c r="N67" i="2"/>
  <c r="O67" i="2" s="1"/>
  <c r="N63" i="2"/>
  <c r="O63" i="2" s="1"/>
  <c r="N59" i="2"/>
  <c r="O59" i="2" s="1"/>
  <c r="N55" i="2"/>
  <c r="O55" i="2" s="1"/>
  <c r="N51" i="2"/>
  <c r="O51" i="2" s="1"/>
  <c r="N47" i="2"/>
  <c r="O47" i="2" s="1"/>
  <c r="N43" i="2"/>
  <c r="O43" i="2" s="1"/>
  <c r="N39" i="2"/>
  <c r="O39" i="2" s="1"/>
  <c r="N35" i="2"/>
  <c r="O35" i="2" s="1"/>
  <c r="N31" i="2"/>
  <c r="O31" i="2" s="1"/>
  <c r="N27" i="2"/>
  <c r="O27" i="2" s="1"/>
  <c r="N19" i="2"/>
  <c r="O19" i="2" s="1"/>
  <c r="N11" i="2"/>
  <c r="O11" i="2" s="1"/>
  <c r="N26" i="2"/>
  <c r="O26" i="2" s="1"/>
  <c r="N18" i="2"/>
  <c r="R18" i="2" s="1"/>
  <c r="N10" i="2"/>
  <c r="O10" i="2" s="1"/>
  <c r="N96" i="2"/>
  <c r="O96" i="2" s="1"/>
  <c r="N100" i="2"/>
  <c r="O100" i="2" s="1"/>
  <c r="N104" i="2"/>
  <c r="O104" i="2" s="1"/>
  <c r="N108" i="2"/>
  <c r="O108" i="2" s="1"/>
  <c r="N112" i="2"/>
  <c r="O112" i="2" s="1"/>
  <c r="N116" i="2"/>
  <c r="O116" i="2" s="1"/>
  <c r="N120" i="2"/>
  <c r="O120" i="2" s="1"/>
  <c r="N124" i="2"/>
  <c r="O124" i="2" s="1"/>
  <c r="N128" i="2"/>
  <c r="O128" i="2" s="1"/>
  <c r="N132" i="2"/>
  <c r="O132" i="2" s="1"/>
  <c r="N136" i="2"/>
  <c r="O136" i="2" s="1"/>
  <c r="N140" i="2"/>
  <c r="O140" i="2" s="1"/>
  <c r="N144" i="2"/>
  <c r="O144" i="2" s="1"/>
  <c r="N148" i="2"/>
  <c r="O148" i="2" s="1"/>
  <c r="N152" i="2"/>
  <c r="O152" i="2" s="1"/>
  <c r="N156" i="2"/>
  <c r="O156" i="2" s="1"/>
  <c r="N160" i="2"/>
  <c r="O160" i="2" s="1"/>
  <c r="N164" i="2"/>
  <c r="O164" i="2" s="1"/>
  <c r="N168" i="2"/>
  <c r="O168" i="2" s="1"/>
  <c r="N183" i="2"/>
  <c r="R183" i="2" s="1"/>
  <c r="N173" i="2"/>
  <c r="O173" i="2" s="1"/>
  <c r="N177" i="2"/>
  <c r="O177" i="2" s="1"/>
  <c r="N184" i="2"/>
  <c r="O184" i="2" s="1"/>
  <c r="N185" i="2"/>
  <c r="O185" i="2" s="1"/>
  <c r="N192" i="2"/>
  <c r="O192" i="2" s="1"/>
  <c r="N200" i="2"/>
  <c r="O200" i="2" s="1"/>
  <c r="N195" i="2"/>
  <c r="O195" i="2" s="1"/>
  <c r="N203" i="2"/>
  <c r="O203" i="2" s="1"/>
  <c r="N208" i="2"/>
  <c r="B208" i="2" s="1"/>
  <c r="N212" i="2"/>
  <c r="B212" i="2" s="1"/>
  <c r="B216" i="2"/>
  <c r="N220" i="2"/>
  <c r="B220" i="2" s="1"/>
  <c r="N224" i="2"/>
  <c r="B224" i="2" s="1"/>
  <c r="B228" i="2"/>
  <c r="N232" i="2"/>
  <c r="B232" i="2" s="1"/>
  <c r="N236" i="2"/>
  <c r="B236" i="2" s="1"/>
  <c r="N240" i="2"/>
  <c r="B240" i="2" s="1"/>
  <c r="N244" i="2"/>
  <c r="B244" i="2" s="1"/>
  <c r="N248" i="2"/>
  <c r="B248" i="2" s="1"/>
  <c r="N252" i="2"/>
  <c r="B252" i="2" s="1"/>
  <c r="N256" i="2"/>
  <c r="N245" i="2"/>
  <c r="B245" i="2" s="1"/>
  <c r="B229" i="2"/>
  <c r="N213" i="2"/>
  <c r="B213" i="2" s="1"/>
  <c r="N202" i="2"/>
  <c r="O202" i="2" s="1"/>
  <c r="N178" i="2"/>
  <c r="O178" i="2" s="1"/>
  <c r="N165" i="2"/>
  <c r="O165" i="2" s="1"/>
  <c r="N149" i="2"/>
  <c r="R149" i="2" s="1"/>
  <c r="N133" i="2"/>
  <c r="O133" i="2" s="1"/>
  <c r="N117" i="2"/>
  <c r="R117" i="2" s="1"/>
  <c r="N101" i="2"/>
  <c r="O101" i="2" s="1"/>
  <c r="N90" i="2"/>
  <c r="R90" i="2" s="1"/>
  <c r="N82" i="2"/>
  <c r="R82" i="2" s="1"/>
  <c r="N74" i="2"/>
  <c r="R74" i="2" s="1"/>
  <c r="N66" i="2"/>
  <c r="R66" i="2" s="1"/>
  <c r="N58" i="2"/>
  <c r="R58" i="2" s="1"/>
  <c r="N50" i="2"/>
  <c r="R50" i="2" s="1"/>
  <c r="N42" i="2"/>
  <c r="R42" i="2" s="1"/>
  <c r="N34" i="2"/>
  <c r="R34" i="2" s="1"/>
  <c r="N25" i="2"/>
  <c r="R25" i="2" s="1"/>
  <c r="N225" i="2"/>
  <c r="B225" i="2" s="1"/>
  <c r="N194" i="2"/>
  <c r="R194" i="2" s="1"/>
  <c r="N161" i="2"/>
  <c r="O161" i="2" s="1"/>
  <c r="N129" i="2"/>
  <c r="R129" i="2" s="1"/>
  <c r="N97" i="2"/>
  <c r="O97" i="2" s="1"/>
  <c r="N80" i="2"/>
  <c r="O80" i="2" s="1"/>
  <c r="N64" i="2"/>
  <c r="O64" i="2" s="1"/>
  <c r="N48" i="2"/>
  <c r="O48" i="2" s="1"/>
  <c r="N32" i="2"/>
  <c r="O32" i="2" s="1"/>
  <c r="N13" i="2"/>
  <c r="R13" i="2" s="1"/>
  <c r="N9" i="2"/>
  <c r="O9" i="2" s="1"/>
  <c r="B217" i="2"/>
  <c r="N153" i="2"/>
  <c r="R153" i="2" s="1"/>
  <c r="N92" i="2"/>
  <c r="B92" i="2" s="1"/>
  <c r="N60" i="2"/>
  <c r="O60" i="2" s="1"/>
  <c r="N29" i="2"/>
  <c r="O29" i="2" s="1"/>
  <c r="N8" i="2"/>
  <c r="N169" i="2"/>
  <c r="R169" i="2" s="1"/>
  <c r="N68" i="2"/>
  <c r="R68" i="2" s="1"/>
  <c r="N16" i="2"/>
  <c r="R16" i="2" s="1"/>
  <c r="N84" i="2"/>
  <c r="O84" i="2" s="1"/>
  <c r="N137" i="2"/>
  <c r="B137" i="2" s="1"/>
  <c r="N5" i="2"/>
  <c r="R29" i="2"/>
  <c r="R9" i="2"/>
  <c r="O16" i="2"/>
  <c r="R118" i="2"/>
  <c r="R200" i="2"/>
  <c r="X263" i="1"/>
  <c r="Y263" i="1" s="1"/>
  <c r="X260" i="1"/>
  <c r="Y260" i="1" s="1"/>
  <c r="X258" i="1"/>
  <c r="Y258" i="1" s="1"/>
  <c r="X256" i="1"/>
  <c r="Y256" i="1" s="1"/>
  <c r="X254" i="1"/>
  <c r="Y254" i="1" s="1"/>
  <c r="X252" i="1"/>
  <c r="Y252" i="1" s="1"/>
  <c r="X250" i="1"/>
  <c r="Y250" i="1" s="1"/>
  <c r="X248" i="1"/>
  <c r="Y248" i="1" s="1"/>
  <c r="X246" i="1"/>
  <c r="Y246" i="1" s="1"/>
  <c r="X244" i="1"/>
  <c r="Y244" i="1" s="1"/>
  <c r="X242" i="1"/>
  <c r="Y242" i="1" s="1"/>
  <c r="X240" i="1"/>
  <c r="Y240" i="1" s="1"/>
  <c r="X238" i="1"/>
  <c r="Y238" i="1" s="1"/>
  <c r="X236" i="1"/>
  <c r="Y236" i="1" s="1"/>
  <c r="X234" i="1"/>
  <c r="Y234" i="1" s="1"/>
  <c r="X232" i="1"/>
  <c r="Y232" i="1" s="1"/>
  <c r="X230" i="1"/>
  <c r="Y230" i="1" s="1"/>
  <c r="X228" i="1"/>
  <c r="Y228" i="1" s="1"/>
  <c r="X226" i="1"/>
  <c r="Y226" i="1" s="1"/>
  <c r="X224" i="1"/>
  <c r="Y224" i="1" s="1"/>
  <c r="X222" i="1"/>
  <c r="Y222" i="1" s="1"/>
  <c r="X220" i="1"/>
  <c r="Y220" i="1" s="1"/>
  <c r="X218" i="1"/>
  <c r="Y218" i="1" s="1"/>
  <c r="X216" i="1"/>
  <c r="Y216" i="1" s="1"/>
  <c r="X214" i="1"/>
  <c r="Y214" i="1" s="1"/>
  <c r="X212" i="1"/>
  <c r="Y212" i="1" s="1"/>
  <c r="X210" i="1"/>
  <c r="Y210" i="1" s="1"/>
  <c r="X208" i="1"/>
  <c r="Y208" i="1" s="1"/>
  <c r="X206" i="1"/>
  <c r="Y206" i="1" s="1"/>
  <c r="X204" i="1"/>
  <c r="Y204" i="1" s="1"/>
  <c r="X4" i="1"/>
  <c r="Y4" i="1" s="1"/>
  <c r="X5" i="1"/>
  <c r="Y5" i="1" s="1"/>
  <c r="X6" i="1"/>
  <c r="Y6" i="1" s="1"/>
  <c r="X8" i="1"/>
  <c r="Y8" i="1" s="1"/>
  <c r="X9" i="1"/>
  <c r="Y9" i="1" s="1"/>
  <c r="X10" i="1"/>
  <c r="Y10" i="1" s="1"/>
  <c r="X11" i="1"/>
  <c r="Y11" i="1" s="1"/>
  <c r="X12" i="1"/>
  <c r="Y12" i="1" s="1"/>
  <c r="X13" i="1"/>
  <c r="Y13" i="1" s="1"/>
  <c r="X14" i="1"/>
  <c r="Y14" i="1" s="1"/>
  <c r="X15" i="1"/>
  <c r="Y15" i="1" s="1"/>
  <c r="X16" i="1"/>
  <c r="Y16" i="1" s="1"/>
  <c r="X17" i="1"/>
  <c r="Y17" i="1" s="1"/>
  <c r="X18" i="1"/>
  <c r="Y18" i="1" s="1"/>
  <c r="X19" i="1"/>
  <c r="Y19" i="1" s="1"/>
  <c r="X20" i="1"/>
  <c r="Y20" i="1" s="1"/>
  <c r="X21" i="1"/>
  <c r="Y21" i="1" s="1"/>
  <c r="X22" i="1"/>
  <c r="Y22" i="1" s="1"/>
  <c r="X23" i="1"/>
  <c r="Y23" i="1" s="1"/>
  <c r="X24" i="1"/>
  <c r="Y24" i="1" s="1"/>
  <c r="X25" i="1"/>
  <c r="Y25" i="1" s="1"/>
  <c r="X26" i="1"/>
  <c r="Y26" i="1" s="1"/>
  <c r="X27" i="1"/>
  <c r="Y27" i="1" s="1"/>
  <c r="X28" i="1"/>
  <c r="Y28" i="1" s="1"/>
  <c r="X262" i="1"/>
  <c r="Y262" i="1" s="1"/>
  <c r="X257" i="1"/>
  <c r="Y257" i="1" s="1"/>
  <c r="X253" i="1"/>
  <c r="Y253" i="1" s="1"/>
  <c r="X249" i="1"/>
  <c r="Y249" i="1" s="1"/>
  <c r="X245" i="1"/>
  <c r="Y245" i="1" s="1"/>
  <c r="X241" i="1"/>
  <c r="Y241" i="1" s="1"/>
  <c r="X237" i="1"/>
  <c r="Y237" i="1" s="1"/>
  <c r="X233" i="1"/>
  <c r="Y233" i="1" s="1"/>
  <c r="X229" i="1"/>
  <c r="Y229" i="1" s="1"/>
  <c r="X225" i="1"/>
  <c r="Y225" i="1" s="1"/>
  <c r="X221" i="1"/>
  <c r="Y221" i="1" s="1"/>
  <c r="X217" i="1"/>
  <c r="Y217" i="1" s="1"/>
  <c r="X213" i="1"/>
  <c r="Y213" i="1" s="1"/>
  <c r="X209" i="1"/>
  <c r="Y209" i="1" s="1"/>
  <c r="X205" i="1"/>
  <c r="Y205" i="1" s="1"/>
  <c r="X261" i="1"/>
  <c r="Y261" i="1" s="1"/>
  <c r="X255" i="1"/>
  <c r="Y255" i="1" s="1"/>
  <c r="X247" i="1"/>
  <c r="Y247" i="1" s="1"/>
  <c r="X239" i="1"/>
  <c r="Y239" i="1" s="1"/>
  <c r="X231" i="1"/>
  <c r="Y231" i="1" s="1"/>
  <c r="X223" i="1"/>
  <c r="Y223" i="1" s="1"/>
  <c r="X215" i="1"/>
  <c r="Y215" i="1" s="1"/>
  <c r="X207" i="1"/>
  <c r="Y207" i="1" s="1"/>
  <c r="X29" i="1"/>
  <c r="Y29" i="1" s="1"/>
  <c r="X31" i="1"/>
  <c r="Y31" i="1" s="1"/>
  <c r="X33" i="1"/>
  <c r="Y33" i="1" s="1"/>
  <c r="X35" i="1"/>
  <c r="Y35" i="1" s="1"/>
  <c r="X37" i="1"/>
  <c r="Y37" i="1" s="1"/>
  <c r="X39" i="1"/>
  <c r="Y39" i="1" s="1"/>
  <c r="X41" i="1"/>
  <c r="Y41" i="1" s="1"/>
  <c r="X43" i="1"/>
  <c r="Y43" i="1" s="1"/>
  <c r="X45" i="1"/>
  <c r="Y45" i="1" s="1"/>
  <c r="X47" i="1"/>
  <c r="Y47" i="1" s="1"/>
  <c r="X49" i="1"/>
  <c r="Y49" i="1" s="1"/>
  <c r="X51" i="1"/>
  <c r="Y51" i="1" s="1"/>
  <c r="X53" i="1"/>
  <c r="Y53" i="1" s="1"/>
  <c r="X55" i="1"/>
  <c r="Y55" i="1" s="1"/>
  <c r="X57" i="1"/>
  <c r="Y57" i="1" s="1"/>
  <c r="X59" i="1"/>
  <c r="Y59" i="1" s="1"/>
  <c r="X61" i="1"/>
  <c r="Y61" i="1" s="1"/>
  <c r="X63" i="1"/>
  <c r="Y63" i="1" s="1"/>
  <c r="X65" i="1"/>
  <c r="Y65" i="1" s="1"/>
  <c r="X67" i="1"/>
  <c r="Y67" i="1" s="1"/>
  <c r="X69" i="1"/>
  <c r="Y69" i="1" s="1"/>
  <c r="X71" i="1"/>
  <c r="Y71" i="1" s="1"/>
  <c r="X73" i="1"/>
  <c r="Y73" i="1" s="1"/>
  <c r="X75" i="1"/>
  <c r="Y75" i="1" s="1"/>
  <c r="X77" i="1"/>
  <c r="Y77" i="1" s="1"/>
  <c r="X79" i="1"/>
  <c r="Y79" i="1" s="1"/>
  <c r="X81" i="1"/>
  <c r="Y81" i="1" s="1"/>
  <c r="X83" i="1"/>
  <c r="Y83" i="1" s="1"/>
  <c r="X85" i="1"/>
  <c r="Y85" i="1" s="1"/>
  <c r="X87" i="1"/>
  <c r="Y87" i="1" s="1"/>
  <c r="X89" i="1"/>
  <c r="Y89" i="1" s="1"/>
  <c r="X91" i="1"/>
  <c r="Y91" i="1" s="1"/>
  <c r="X93" i="1"/>
  <c r="Y93" i="1" s="1"/>
  <c r="X95" i="1"/>
  <c r="Y95" i="1" s="1"/>
  <c r="X97" i="1"/>
  <c r="Y97" i="1" s="1"/>
  <c r="X99" i="1"/>
  <c r="Y99" i="1" s="1"/>
  <c r="X101" i="1"/>
  <c r="Y101" i="1" s="1"/>
  <c r="X103" i="1"/>
  <c r="Y103" i="1" s="1"/>
  <c r="X105" i="1"/>
  <c r="Y105" i="1" s="1"/>
  <c r="X107" i="1"/>
  <c r="Y107" i="1" s="1"/>
  <c r="X109" i="1"/>
  <c r="Y109" i="1" s="1"/>
  <c r="X111" i="1"/>
  <c r="Y111" i="1" s="1"/>
  <c r="X113" i="1"/>
  <c r="Y113" i="1" s="1"/>
  <c r="X115" i="1"/>
  <c r="Y115" i="1" s="1"/>
  <c r="X117" i="1"/>
  <c r="Y117" i="1" s="1"/>
  <c r="X119" i="1"/>
  <c r="Y119" i="1" s="1"/>
  <c r="X121" i="1"/>
  <c r="Y121" i="1" s="1"/>
  <c r="X123" i="1"/>
  <c r="Y123" i="1" s="1"/>
  <c r="X125" i="1"/>
  <c r="Y125" i="1" s="1"/>
  <c r="X127" i="1"/>
  <c r="Y127" i="1" s="1"/>
  <c r="X129" i="1"/>
  <c r="Y129" i="1" s="1"/>
  <c r="X131" i="1"/>
  <c r="Y131" i="1" s="1"/>
  <c r="X133" i="1"/>
  <c r="Y133" i="1" s="1"/>
  <c r="X135" i="1"/>
  <c r="Y135" i="1" s="1"/>
  <c r="X137" i="1"/>
  <c r="Y137" i="1" s="1"/>
  <c r="X139" i="1"/>
  <c r="Y139" i="1" s="1"/>
  <c r="X141" i="1"/>
  <c r="Y141" i="1" s="1"/>
  <c r="X143" i="1"/>
  <c r="Y143" i="1" s="1"/>
  <c r="X145" i="1"/>
  <c r="Y145" i="1" s="1"/>
  <c r="X147" i="1"/>
  <c r="Y147" i="1" s="1"/>
  <c r="X149" i="1"/>
  <c r="Y149" i="1" s="1"/>
  <c r="X151" i="1"/>
  <c r="Y151" i="1" s="1"/>
  <c r="X153" i="1"/>
  <c r="Y153" i="1" s="1"/>
  <c r="X155" i="1"/>
  <c r="Y155" i="1" s="1"/>
  <c r="X259" i="1"/>
  <c r="Y259" i="1" s="1"/>
  <c r="X243" i="1"/>
  <c r="Y243" i="1" s="1"/>
  <c r="X227" i="1"/>
  <c r="Y227" i="1" s="1"/>
  <c r="X211" i="1"/>
  <c r="Y211" i="1" s="1"/>
  <c r="X30" i="1"/>
  <c r="Y30" i="1" s="1"/>
  <c r="X34" i="1"/>
  <c r="Y34" i="1" s="1"/>
  <c r="X38" i="1"/>
  <c r="Y38" i="1" s="1"/>
  <c r="X42" i="1"/>
  <c r="Y42" i="1" s="1"/>
  <c r="X46" i="1"/>
  <c r="Y46" i="1" s="1"/>
  <c r="X50" i="1"/>
  <c r="Y50" i="1" s="1"/>
  <c r="X54" i="1"/>
  <c r="Y54" i="1" s="1"/>
  <c r="X58" i="1"/>
  <c r="Y58" i="1" s="1"/>
  <c r="X62" i="1"/>
  <c r="Y62" i="1" s="1"/>
  <c r="X66" i="1"/>
  <c r="Y66" i="1" s="1"/>
  <c r="X70" i="1"/>
  <c r="Y70" i="1" s="1"/>
  <c r="X74" i="1"/>
  <c r="Y74" i="1" s="1"/>
  <c r="X78" i="1"/>
  <c r="Y78" i="1" s="1"/>
  <c r="X82" i="1"/>
  <c r="Y82" i="1" s="1"/>
  <c r="X86" i="1"/>
  <c r="Y86" i="1" s="1"/>
  <c r="X90" i="1"/>
  <c r="Y90" i="1" s="1"/>
  <c r="X94" i="1"/>
  <c r="Y94" i="1" s="1"/>
  <c r="X98" i="1"/>
  <c r="Y98" i="1" s="1"/>
  <c r="X102" i="1"/>
  <c r="Y102" i="1" s="1"/>
  <c r="X106" i="1"/>
  <c r="Y106" i="1" s="1"/>
  <c r="X110" i="1"/>
  <c r="Y110" i="1" s="1"/>
  <c r="X114" i="1"/>
  <c r="Y114" i="1" s="1"/>
  <c r="X118" i="1"/>
  <c r="Y118" i="1" s="1"/>
  <c r="X122" i="1"/>
  <c r="Y122" i="1" s="1"/>
  <c r="X126" i="1"/>
  <c r="Y126" i="1" s="1"/>
  <c r="X130" i="1"/>
  <c r="Y130" i="1" s="1"/>
  <c r="X134" i="1"/>
  <c r="Y134" i="1" s="1"/>
  <c r="X138" i="1"/>
  <c r="Y138" i="1" s="1"/>
  <c r="X142" i="1"/>
  <c r="Y142" i="1" s="1"/>
  <c r="X146" i="1"/>
  <c r="Y146" i="1" s="1"/>
  <c r="X150" i="1"/>
  <c r="Y150" i="1" s="1"/>
  <c r="X154" i="1"/>
  <c r="Y154" i="1" s="1"/>
  <c r="X157" i="1"/>
  <c r="Y157" i="1" s="1"/>
  <c r="X159" i="1"/>
  <c r="Y159" i="1" s="1"/>
  <c r="X161" i="1"/>
  <c r="Y161" i="1" s="1"/>
  <c r="X163" i="1"/>
  <c r="Y163" i="1" s="1"/>
  <c r="X165" i="1"/>
  <c r="Y165" i="1" s="1"/>
  <c r="X167" i="1"/>
  <c r="Y167" i="1" s="1"/>
  <c r="X169" i="1"/>
  <c r="Y169" i="1" s="1"/>
  <c r="X171" i="1"/>
  <c r="Y171" i="1" s="1"/>
  <c r="X173" i="1"/>
  <c r="Y173" i="1" s="1"/>
  <c r="X175" i="1"/>
  <c r="Y175" i="1" s="1"/>
  <c r="X177" i="1"/>
  <c r="Y177" i="1" s="1"/>
  <c r="X179" i="1"/>
  <c r="Y179" i="1" s="1"/>
  <c r="X181" i="1"/>
  <c r="Y181" i="1" s="1"/>
  <c r="X183" i="1"/>
  <c r="Y183" i="1" s="1"/>
  <c r="X185" i="1"/>
  <c r="Y185" i="1" s="1"/>
  <c r="X187" i="1"/>
  <c r="Y187" i="1" s="1"/>
  <c r="X189" i="1"/>
  <c r="Y189" i="1" s="1"/>
  <c r="X191" i="1"/>
  <c r="Y191" i="1" s="1"/>
  <c r="X193" i="1"/>
  <c r="Y193" i="1" s="1"/>
  <c r="X195" i="1"/>
  <c r="Y195" i="1" s="1"/>
  <c r="X197" i="1"/>
  <c r="Y197" i="1" s="1"/>
  <c r="X199" i="1"/>
  <c r="Y199" i="1" s="1"/>
  <c r="X201" i="1"/>
  <c r="Y201" i="1" s="1"/>
  <c r="X251" i="1"/>
  <c r="Y251" i="1" s="1"/>
  <c r="X235" i="1"/>
  <c r="Y235" i="1" s="1"/>
  <c r="X219" i="1"/>
  <c r="Y219" i="1" s="1"/>
  <c r="X203" i="1"/>
  <c r="Y203" i="1" s="1"/>
  <c r="X32" i="1"/>
  <c r="Y32" i="1" s="1"/>
  <c r="X36" i="1"/>
  <c r="Y36" i="1" s="1"/>
  <c r="X40" i="1"/>
  <c r="Y40" i="1" s="1"/>
  <c r="X44" i="1"/>
  <c r="Y44" i="1" s="1"/>
  <c r="X48" i="1"/>
  <c r="Y48" i="1" s="1"/>
  <c r="X52" i="1"/>
  <c r="Y52" i="1" s="1"/>
  <c r="X56" i="1"/>
  <c r="Y56" i="1" s="1"/>
  <c r="X60" i="1"/>
  <c r="Y60" i="1" s="1"/>
  <c r="X64" i="1"/>
  <c r="Y64" i="1" s="1"/>
  <c r="X68" i="1"/>
  <c r="Y68" i="1" s="1"/>
  <c r="X72" i="1"/>
  <c r="Y72" i="1" s="1"/>
  <c r="X76" i="1"/>
  <c r="Y76" i="1" s="1"/>
  <c r="X80" i="1"/>
  <c r="Y80" i="1" s="1"/>
  <c r="X84" i="1"/>
  <c r="Y84" i="1" s="1"/>
  <c r="X88" i="1"/>
  <c r="Y88" i="1" s="1"/>
  <c r="X92" i="1"/>
  <c r="Y92" i="1" s="1"/>
  <c r="X96" i="1"/>
  <c r="Y96" i="1" s="1"/>
  <c r="X100" i="1"/>
  <c r="Y100" i="1" s="1"/>
  <c r="X104" i="1"/>
  <c r="Y104" i="1" s="1"/>
  <c r="X108" i="1"/>
  <c r="Y108" i="1" s="1"/>
  <c r="X112" i="1"/>
  <c r="Y112" i="1" s="1"/>
  <c r="X116" i="1"/>
  <c r="Y116" i="1" s="1"/>
  <c r="X120" i="1"/>
  <c r="Y120" i="1" s="1"/>
  <c r="X124" i="1"/>
  <c r="Y124" i="1" s="1"/>
  <c r="X128" i="1"/>
  <c r="Y128" i="1" s="1"/>
  <c r="X132" i="1"/>
  <c r="Y132" i="1" s="1"/>
  <c r="X136" i="1"/>
  <c r="Y136" i="1" s="1"/>
  <c r="X140" i="1"/>
  <c r="Y140" i="1" s="1"/>
  <c r="X144" i="1"/>
  <c r="Y144" i="1" s="1"/>
  <c r="X148" i="1"/>
  <c r="Y148" i="1" s="1"/>
  <c r="X152" i="1"/>
  <c r="Y152" i="1" s="1"/>
  <c r="X156" i="1"/>
  <c r="Y156" i="1" s="1"/>
  <c r="X158" i="1"/>
  <c r="Y158" i="1" s="1"/>
  <c r="X160" i="1"/>
  <c r="Y160" i="1" s="1"/>
  <c r="X162" i="1"/>
  <c r="Y162" i="1" s="1"/>
  <c r="X164" i="1"/>
  <c r="Y164" i="1" s="1"/>
  <c r="X166" i="1"/>
  <c r="Y166" i="1" s="1"/>
  <c r="X168" i="1"/>
  <c r="Y168" i="1" s="1"/>
  <c r="X170" i="1"/>
  <c r="Y170" i="1" s="1"/>
  <c r="X172" i="1"/>
  <c r="Y172" i="1" s="1"/>
  <c r="X174" i="1"/>
  <c r="Y174" i="1" s="1"/>
  <c r="X176" i="1"/>
  <c r="Y176" i="1" s="1"/>
  <c r="X178" i="1"/>
  <c r="Y178" i="1" s="1"/>
  <c r="X180" i="1"/>
  <c r="Y180" i="1" s="1"/>
  <c r="X182" i="1"/>
  <c r="Y182" i="1" s="1"/>
  <c r="X184" i="1"/>
  <c r="Y184" i="1" s="1"/>
  <c r="X186" i="1"/>
  <c r="Y186" i="1" s="1"/>
  <c r="X188" i="1"/>
  <c r="Y188" i="1" s="1"/>
  <c r="X190" i="1"/>
  <c r="Y190" i="1" s="1"/>
  <c r="X192" i="1"/>
  <c r="Y192" i="1" s="1"/>
  <c r="X194" i="1"/>
  <c r="Y194" i="1" s="1"/>
  <c r="X196" i="1"/>
  <c r="Y196" i="1" s="1"/>
  <c r="X198" i="1"/>
  <c r="Y198" i="1" s="1"/>
  <c r="X200" i="1"/>
  <c r="Y200" i="1" s="1"/>
  <c r="X202" i="1"/>
  <c r="Y202" i="1" s="1"/>
  <c r="AC2" i="1"/>
  <c r="AB2" i="1"/>
  <c r="N171" i="1"/>
  <c r="N195" i="1"/>
  <c r="N163" i="1"/>
  <c r="R163" i="1" s="1"/>
  <c r="N119" i="1"/>
  <c r="R119" i="1" s="1"/>
  <c r="N55" i="1"/>
  <c r="R55" i="1" s="1"/>
  <c r="N162" i="1"/>
  <c r="R162" i="1" s="1"/>
  <c r="N98" i="1"/>
  <c r="R98" i="1" s="1"/>
  <c r="N33" i="1"/>
  <c r="R33" i="1" s="1"/>
  <c r="N185" i="1"/>
  <c r="N57" i="1"/>
  <c r="R57" i="1" s="1"/>
  <c r="N100" i="1"/>
  <c r="R100" i="1" s="1"/>
  <c r="N179" i="1"/>
  <c r="N147" i="1"/>
  <c r="R147" i="1" s="1"/>
  <c r="N87" i="1"/>
  <c r="R87" i="1" s="1"/>
  <c r="N194" i="1"/>
  <c r="N130" i="1"/>
  <c r="R130" i="1" s="1"/>
  <c r="N66" i="1"/>
  <c r="R66" i="1" s="1"/>
  <c r="N32" i="1"/>
  <c r="R32" i="1" s="1"/>
  <c r="N121" i="1"/>
  <c r="R121" i="1" s="1"/>
  <c r="N164" i="1"/>
  <c r="R164" i="1" s="1"/>
  <c r="N36" i="1"/>
  <c r="R36" i="1" s="1"/>
  <c r="P34" i="1"/>
  <c r="Q34" i="1"/>
  <c r="N187" i="1"/>
  <c r="N155" i="1"/>
  <c r="R155" i="1" s="1"/>
  <c r="N135" i="1"/>
  <c r="R135" i="1" s="1"/>
  <c r="N103" i="1"/>
  <c r="R103" i="1" s="1"/>
  <c r="N71" i="1"/>
  <c r="R71" i="1" s="1"/>
  <c r="N39" i="1"/>
  <c r="R39" i="1" s="1"/>
  <c r="N178" i="1"/>
  <c r="N146" i="1"/>
  <c r="R146" i="1" s="1"/>
  <c r="N114" i="1"/>
  <c r="R114" i="1" s="1"/>
  <c r="N82" i="1"/>
  <c r="R82" i="1" s="1"/>
  <c r="N50" i="1"/>
  <c r="R50" i="1" s="1"/>
  <c r="N17" i="1"/>
  <c r="N16" i="1"/>
  <c r="N153" i="1"/>
  <c r="R153" i="1" s="1"/>
  <c r="N89" i="1"/>
  <c r="R89" i="1" s="1"/>
  <c r="N196" i="1"/>
  <c r="N132" i="1"/>
  <c r="R132" i="1" s="1"/>
  <c r="N68" i="1"/>
  <c r="R68" i="1" s="1"/>
  <c r="N203" i="1"/>
  <c r="N88" i="1"/>
  <c r="R88" i="1" s="1"/>
  <c r="N72" i="1"/>
  <c r="R72" i="1" s="1"/>
  <c r="N56" i="1"/>
  <c r="R56" i="1" s="1"/>
  <c r="N40" i="1"/>
  <c r="R40" i="1" s="1"/>
  <c r="N23" i="1"/>
  <c r="N7" i="1"/>
  <c r="N22" i="1"/>
  <c r="N6" i="1"/>
  <c r="N96" i="1"/>
  <c r="R96" i="1" s="1"/>
  <c r="N80" i="1"/>
  <c r="R80" i="1" s="1"/>
  <c r="N64" i="1"/>
  <c r="R64" i="1" s="1"/>
  <c r="N48" i="1"/>
  <c r="R48" i="1" s="1"/>
  <c r="N31" i="1"/>
  <c r="R31" i="1" s="1"/>
  <c r="N15" i="1"/>
  <c r="N30" i="1"/>
  <c r="R30" i="1" s="1"/>
  <c r="N14" i="1"/>
  <c r="N201" i="1"/>
  <c r="N112" i="1"/>
  <c r="R112" i="1" s="1"/>
  <c r="N128" i="1"/>
  <c r="R128" i="1" s="1"/>
  <c r="N144" i="1"/>
  <c r="R144" i="1" s="1"/>
  <c r="N160" i="1"/>
  <c r="R160" i="1" s="1"/>
  <c r="N176" i="1"/>
  <c r="R176" i="1" s="1"/>
  <c r="N192" i="1"/>
  <c r="N37" i="1"/>
  <c r="R37" i="1" s="1"/>
  <c r="N53" i="1"/>
  <c r="R53" i="1" s="1"/>
  <c r="N69" i="1"/>
  <c r="R69" i="1" s="1"/>
  <c r="N85" i="1"/>
  <c r="R85" i="1" s="1"/>
  <c r="N101" i="1"/>
  <c r="R101" i="1" s="1"/>
  <c r="N117" i="1"/>
  <c r="R117" i="1" s="1"/>
  <c r="N133" i="1"/>
  <c r="R133" i="1" s="1"/>
  <c r="N149" i="1"/>
  <c r="N165" i="1"/>
  <c r="R165" i="1" s="1"/>
  <c r="N181" i="1"/>
  <c r="N197" i="1"/>
  <c r="N10" i="1"/>
  <c r="N26" i="1"/>
  <c r="N11" i="1"/>
  <c r="N27" i="1"/>
  <c r="N44" i="1"/>
  <c r="R44" i="1" s="1"/>
  <c r="N60" i="1"/>
  <c r="R60" i="1" s="1"/>
  <c r="N76" i="1"/>
  <c r="R76" i="1" s="1"/>
  <c r="N92" i="1"/>
  <c r="R92" i="1" s="1"/>
  <c r="N108" i="1"/>
  <c r="R108" i="1" s="1"/>
  <c r="N124" i="1"/>
  <c r="R124" i="1" s="1"/>
  <c r="N140" i="1"/>
  <c r="R140" i="1" s="1"/>
  <c r="N156" i="1"/>
  <c r="R156" i="1" s="1"/>
  <c r="N172" i="1"/>
  <c r="R172" i="1" s="1"/>
  <c r="N188" i="1"/>
  <c r="N4" i="1"/>
  <c r="Q4" i="1" s="1"/>
  <c r="N49" i="1"/>
  <c r="R49" i="1" s="1"/>
  <c r="N65" i="1"/>
  <c r="R65" i="1" s="1"/>
  <c r="N81" i="1"/>
  <c r="R81" i="1" s="1"/>
  <c r="N97" i="1"/>
  <c r="R97" i="1" s="1"/>
  <c r="N113" i="1"/>
  <c r="R113" i="1" s="1"/>
  <c r="N129" i="1"/>
  <c r="R129" i="1" s="1"/>
  <c r="N145" i="1"/>
  <c r="R145" i="1" s="1"/>
  <c r="N161" i="1"/>
  <c r="R161" i="1" s="1"/>
  <c r="N177" i="1"/>
  <c r="R177" i="1" s="1"/>
  <c r="N193" i="1"/>
  <c r="N12" i="1"/>
  <c r="N20" i="1"/>
  <c r="N28" i="1"/>
  <c r="N5" i="1"/>
  <c r="N13" i="1"/>
  <c r="N21" i="1"/>
  <c r="N29" i="1"/>
  <c r="N38" i="1"/>
  <c r="R38" i="1" s="1"/>
  <c r="N46" i="1"/>
  <c r="R46" i="1" s="1"/>
  <c r="N54" i="1"/>
  <c r="R54" i="1" s="1"/>
  <c r="N62" i="1"/>
  <c r="R62" i="1" s="1"/>
  <c r="N70" i="1"/>
  <c r="R70" i="1" s="1"/>
  <c r="N78" i="1"/>
  <c r="R78" i="1" s="1"/>
  <c r="N86" i="1"/>
  <c r="R86" i="1" s="1"/>
  <c r="N94" i="1"/>
  <c r="R94" i="1" s="1"/>
  <c r="N102" i="1"/>
  <c r="R102" i="1" s="1"/>
  <c r="N110" i="1"/>
  <c r="R110" i="1" s="1"/>
  <c r="N118" i="1"/>
  <c r="R118" i="1" s="1"/>
  <c r="N126" i="1"/>
  <c r="R126" i="1" s="1"/>
  <c r="N134" i="1"/>
  <c r="R134" i="1" s="1"/>
  <c r="N142" i="1"/>
  <c r="R142" i="1" s="1"/>
  <c r="N150" i="1"/>
  <c r="R150" i="1" s="1"/>
  <c r="N158" i="1"/>
  <c r="R158" i="1" s="1"/>
  <c r="N166" i="1"/>
  <c r="R166" i="1" s="1"/>
  <c r="N174" i="1"/>
  <c r="R174" i="1" s="1"/>
  <c r="N182" i="1"/>
  <c r="N190" i="1"/>
  <c r="N198" i="1"/>
  <c r="N35" i="1"/>
  <c r="R35" i="1" s="1"/>
  <c r="N43" i="1"/>
  <c r="R43" i="1" s="1"/>
  <c r="N51" i="1"/>
  <c r="R51" i="1" s="1"/>
  <c r="N59" i="1"/>
  <c r="R59" i="1" s="1"/>
  <c r="N67" i="1"/>
  <c r="R67" i="1" s="1"/>
  <c r="N75" i="1"/>
  <c r="R75" i="1" s="1"/>
  <c r="N83" i="1"/>
  <c r="R83" i="1" s="1"/>
  <c r="N91" i="1"/>
  <c r="R91" i="1" s="1"/>
  <c r="N99" i="1"/>
  <c r="R99" i="1" s="1"/>
  <c r="N107" i="1"/>
  <c r="R107" i="1" s="1"/>
  <c r="N115" i="1"/>
  <c r="R115" i="1" s="1"/>
  <c r="N123" i="1"/>
  <c r="R123" i="1" s="1"/>
  <c r="N131" i="1"/>
  <c r="R131" i="1" s="1"/>
  <c r="N139" i="1"/>
  <c r="R139" i="1" s="1"/>
  <c r="N173" i="1"/>
  <c r="R173" i="1" s="1"/>
  <c r="N141" i="1"/>
  <c r="R141" i="1" s="1"/>
  <c r="N109" i="1"/>
  <c r="R109" i="1" s="1"/>
  <c r="N77" i="1"/>
  <c r="R77" i="1" s="1"/>
  <c r="N45" i="1"/>
  <c r="R45" i="1" s="1"/>
  <c r="N184" i="1"/>
  <c r="N152" i="1"/>
  <c r="R152" i="1" s="1"/>
  <c r="N120" i="1"/>
  <c r="R120" i="1" s="1"/>
  <c r="N199" i="1"/>
  <c r="N191" i="1"/>
  <c r="N183" i="1"/>
  <c r="N175" i="1"/>
  <c r="R175" i="1" s="1"/>
  <c r="N167" i="1"/>
  <c r="R167" i="1" s="1"/>
  <c r="N159" i="1"/>
  <c r="R159" i="1" s="1"/>
  <c r="N151" i="1"/>
  <c r="R151" i="1" s="1"/>
  <c r="N143" i="1"/>
  <c r="R143" i="1" s="1"/>
  <c r="N127" i="1"/>
  <c r="R127" i="1" s="1"/>
  <c r="N111" i="1"/>
  <c r="R111" i="1" s="1"/>
  <c r="N95" i="1"/>
  <c r="R95" i="1" s="1"/>
  <c r="N79" i="1"/>
  <c r="R79" i="1" s="1"/>
  <c r="N63" i="1"/>
  <c r="R63" i="1" s="1"/>
  <c r="N47" i="1"/>
  <c r="R47" i="1" s="1"/>
  <c r="N202" i="1"/>
  <c r="N186" i="1"/>
  <c r="N170" i="1"/>
  <c r="R170" i="1" s="1"/>
  <c r="N154" i="1"/>
  <c r="R154" i="1" s="1"/>
  <c r="N138" i="1"/>
  <c r="R138" i="1" s="1"/>
  <c r="N122" i="1"/>
  <c r="R122" i="1" s="1"/>
  <c r="N106" i="1"/>
  <c r="R106" i="1" s="1"/>
  <c r="N90" i="1"/>
  <c r="R90" i="1" s="1"/>
  <c r="N74" i="1"/>
  <c r="R74" i="1" s="1"/>
  <c r="N58" i="1"/>
  <c r="R58" i="1" s="1"/>
  <c r="N42" i="1"/>
  <c r="R42" i="1" s="1"/>
  <c r="N25" i="1"/>
  <c r="N9" i="1"/>
  <c r="N24" i="1"/>
  <c r="N8" i="1"/>
  <c r="N169" i="1"/>
  <c r="R169" i="1" s="1"/>
  <c r="N137" i="1"/>
  <c r="R137" i="1" s="1"/>
  <c r="N105" i="1"/>
  <c r="R105" i="1" s="1"/>
  <c r="N73" i="1"/>
  <c r="R73" i="1" s="1"/>
  <c r="N41" i="1"/>
  <c r="R41" i="1" s="1"/>
  <c r="N180" i="1"/>
  <c r="N148" i="1"/>
  <c r="R148" i="1" s="1"/>
  <c r="N116" i="1"/>
  <c r="R116" i="1" s="1"/>
  <c r="N84" i="1"/>
  <c r="R84" i="1" s="1"/>
  <c r="N52" i="1"/>
  <c r="R52" i="1" s="1"/>
  <c r="N19" i="1"/>
  <c r="N18" i="1"/>
  <c r="N189" i="1"/>
  <c r="N157" i="1"/>
  <c r="R157" i="1" s="1"/>
  <c r="N125" i="1"/>
  <c r="R125" i="1" s="1"/>
  <c r="N93" i="1"/>
  <c r="R93" i="1" s="1"/>
  <c r="N61" i="1"/>
  <c r="R61" i="1" s="1"/>
  <c r="N200" i="1"/>
  <c r="N168" i="1"/>
  <c r="R168" i="1" s="1"/>
  <c r="N136" i="1"/>
  <c r="R136" i="1" s="1"/>
  <c r="N104" i="1"/>
  <c r="R104" i="1" s="1"/>
  <c r="R8" i="2" l="1"/>
  <c r="B256" i="2"/>
  <c r="B6" i="2"/>
  <c r="B205" i="2"/>
  <c r="U3" i="2"/>
  <c r="Q253" i="2" s="1"/>
  <c r="Y3" i="2"/>
  <c r="B254" i="2"/>
  <c r="Q254" i="2"/>
  <c r="O204" i="2"/>
  <c r="R204" i="2"/>
  <c r="B5" i="2"/>
  <c r="R108" i="2"/>
  <c r="O73" i="2"/>
  <c r="R97" i="2"/>
  <c r="R14" i="2"/>
  <c r="O174" i="2"/>
  <c r="R51" i="2"/>
  <c r="R128" i="2"/>
  <c r="R20" i="2"/>
  <c r="R63" i="2"/>
  <c r="O41" i="2"/>
  <c r="O121" i="2"/>
  <c r="O44" i="2"/>
  <c r="R139" i="2"/>
  <c r="R123" i="2"/>
  <c r="R195" i="2"/>
  <c r="R27" i="2"/>
  <c r="R165" i="2"/>
  <c r="O30" i="2"/>
  <c r="O56" i="2"/>
  <c r="R24" i="2"/>
  <c r="R88" i="2"/>
  <c r="R192" i="2"/>
  <c r="R101" i="2"/>
  <c r="O66" i="2"/>
  <c r="R6" i="2"/>
  <c r="O45" i="2"/>
  <c r="O190" i="2"/>
  <c r="R146" i="2"/>
  <c r="R191" i="2"/>
  <c r="R140" i="2"/>
  <c r="R71" i="2"/>
  <c r="O149" i="2"/>
  <c r="R185" i="2"/>
  <c r="R159" i="2"/>
  <c r="O42" i="2"/>
  <c r="R64" i="2"/>
  <c r="O23" i="2"/>
  <c r="O57" i="2"/>
  <c r="O89" i="2"/>
  <c r="R180" i="2"/>
  <c r="O163" i="2"/>
  <c r="R167" i="2"/>
  <c r="R173" i="2"/>
  <c r="R35" i="2"/>
  <c r="R67" i="2"/>
  <c r="O34" i="2"/>
  <c r="R96" i="2"/>
  <c r="R160" i="2"/>
  <c r="R152" i="2"/>
  <c r="R133" i="2"/>
  <c r="R168" i="2"/>
  <c r="R80" i="2"/>
  <c r="R155" i="2"/>
  <c r="R187" i="2"/>
  <c r="R94" i="2"/>
  <c r="R22" i="2"/>
  <c r="O77" i="2"/>
  <c r="R46" i="2"/>
  <c r="R114" i="2"/>
  <c r="R175" i="2"/>
  <c r="O18" i="2"/>
  <c r="R103" i="2"/>
  <c r="R184" i="2"/>
  <c r="R11" i="2"/>
  <c r="R43" i="2"/>
  <c r="R59" i="2"/>
  <c r="R75" i="2"/>
  <c r="R202" i="2"/>
  <c r="O50" i="2"/>
  <c r="O82" i="2"/>
  <c r="R112" i="2"/>
  <c r="R144" i="2"/>
  <c r="O129" i="2"/>
  <c r="R120" i="2"/>
  <c r="O194" i="2"/>
  <c r="R104" i="2"/>
  <c r="R136" i="2"/>
  <c r="O13" i="2"/>
  <c r="O6" i="2"/>
  <c r="O107" i="2"/>
  <c r="R125" i="2"/>
  <c r="R145" i="2"/>
  <c r="R181" i="2"/>
  <c r="O186" i="2"/>
  <c r="R201" i="2"/>
  <c r="R76" i="2"/>
  <c r="O24" i="2"/>
  <c r="R48" i="2"/>
  <c r="O28" i="2"/>
  <c r="O61" i="2"/>
  <c r="O93" i="2"/>
  <c r="O21" i="2"/>
  <c r="R78" i="2"/>
  <c r="R98" i="2"/>
  <c r="R130" i="2"/>
  <c r="R162" i="2"/>
  <c r="O169" i="2"/>
  <c r="R143" i="2"/>
  <c r="R124" i="2"/>
  <c r="R156" i="2"/>
  <c r="R31" i="2"/>
  <c r="R39" i="2"/>
  <c r="O74" i="2"/>
  <c r="R95" i="2"/>
  <c r="O68" i="2"/>
  <c r="B169" i="2"/>
  <c r="B175" i="2"/>
  <c r="B162" i="2"/>
  <c r="B146" i="2"/>
  <c r="B130" i="2"/>
  <c r="B114" i="2"/>
  <c r="B98" i="2"/>
  <c r="B11" i="2"/>
  <c r="B35" i="2"/>
  <c r="B51" i="2"/>
  <c r="B67" i="2"/>
  <c r="B83" i="2"/>
  <c r="B103" i="2"/>
  <c r="B135" i="2"/>
  <c r="B167" i="2"/>
  <c r="B193" i="2"/>
  <c r="B202" i="2"/>
  <c r="B48" i="2"/>
  <c r="B129" i="2"/>
  <c r="B50" i="2"/>
  <c r="B82" i="2"/>
  <c r="B133" i="2"/>
  <c r="B184" i="2"/>
  <c r="B168" i="2"/>
  <c r="B152" i="2"/>
  <c r="B136" i="2"/>
  <c r="B120" i="2"/>
  <c r="B104" i="2"/>
  <c r="B22" i="2"/>
  <c r="B28" i="2"/>
  <c r="B45" i="2"/>
  <c r="B61" i="2"/>
  <c r="B77" i="2"/>
  <c r="B93" i="2"/>
  <c r="B123" i="2"/>
  <c r="B155" i="2"/>
  <c r="B190" i="2"/>
  <c r="B16" i="2"/>
  <c r="B29" i="2"/>
  <c r="B18" i="2"/>
  <c r="B27" i="2"/>
  <c r="B43" i="2"/>
  <c r="B59" i="2"/>
  <c r="B75" i="2"/>
  <c r="B91" i="2"/>
  <c r="B119" i="2"/>
  <c r="B151" i="2"/>
  <c r="B182" i="2"/>
  <c r="B13" i="2"/>
  <c r="B80" i="2"/>
  <c r="B194" i="2"/>
  <c r="B34" i="2"/>
  <c r="B66" i="2"/>
  <c r="B101" i="2"/>
  <c r="B165" i="2"/>
  <c r="B192" i="2"/>
  <c r="B173" i="2"/>
  <c r="B160" i="2"/>
  <c r="B144" i="2"/>
  <c r="B128" i="2"/>
  <c r="B112" i="2"/>
  <c r="B96" i="2"/>
  <c r="B107" i="2"/>
  <c r="B139" i="2"/>
  <c r="B181" i="2"/>
  <c r="B201" i="2"/>
  <c r="B20" i="2"/>
  <c r="B174" i="2"/>
  <c r="B38" i="2"/>
  <c r="B70" i="2"/>
  <c r="B109" i="2"/>
  <c r="B170" i="2"/>
  <c r="B203" i="2"/>
  <c r="B36" i="2"/>
  <c r="B44" i="2"/>
  <c r="B121" i="2"/>
  <c r="R10" i="2"/>
  <c r="R26" i="2"/>
  <c r="R172" i="2"/>
  <c r="O183" i="2"/>
  <c r="R177" i="2"/>
  <c r="R111" i="2"/>
  <c r="R100" i="2"/>
  <c r="R116" i="2"/>
  <c r="R132" i="2"/>
  <c r="R148" i="2"/>
  <c r="R164" i="2"/>
  <c r="R55" i="2"/>
  <c r="R47" i="2"/>
  <c r="R87" i="2"/>
  <c r="R127" i="2"/>
  <c r="R203" i="2"/>
  <c r="R79" i="2"/>
  <c r="R178" i="2"/>
  <c r="O25" i="2"/>
  <c r="O58" i="2"/>
  <c r="O90" i="2"/>
  <c r="R19" i="2"/>
  <c r="R32" i="2"/>
  <c r="O117" i="2"/>
  <c r="O7" i="2"/>
  <c r="O33" i="2"/>
  <c r="O49" i="2"/>
  <c r="O65" i="2"/>
  <c r="O81" i="2"/>
  <c r="O99" i="2"/>
  <c r="O113" i="2"/>
  <c r="O38" i="2"/>
  <c r="R150" i="2"/>
  <c r="R161" i="2"/>
  <c r="O36" i="2"/>
  <c r="O153" i="2"/>
  <c r="O8" i="2"/>
  <c r="R60" i="2"/>
  <c r="R84" i="2"/>
  <c r="B204" i="2"/>
  <c r="B84" i="2"/>
  <c r="B68" i="2"/>
  <c r="B8" i="2"/>
  <c r="B60" i="2"/>
  <c r="B153" i="2"/>
  <c r="B9" i="2"/>
  <c r="B21" i="2"/>
  <c r="B56" i="2"/>
  <c r="B88" i="2"/>
  <c r="B145" i="2"/>
  <c r="B30" i="2"/>
  <c r="B46" i="2"/>
  <c r="B78" i="2"/>
  <c r="B94" i="2"/>
  <c r="B125" i="2"/>
  <c r="B187" i="2"/>
  <c r="B195" i="2"/>
  <c r="B189" i="2"/>
  <c r="B180" i="2"/>
  <c r="B171" i="2"/>
  <c r="B166" i="2"/>
  <c r="B158" i="2"/>
  <c r="B150" i="2"/>
  <c r="B142" i="2"/>
  <c r="B134" i="2"/>
  <c r="B126" i="2"/>
  <c r="B118" i="2"/>
  <c r="B110" i="2"/>
  <c r="B102" i="2"/>
  <c r="B10" i="2"/>
  <c r="B26" i="2"/>
  <c r="B19" i="2"/>
  <c r="B31" i="2"/>
  <c r="B39" i="2"/>
  <c r="B47" i="2"/>
  <c r="B55" i="2"/>
  <c r="B63" i="2"/>
  <c r="B71" i="2"/>
  <c r="B79" i="2"/>
  <c r="B87" i="2"/>
  <c r="B95" i="2"/>
  <c r="B111" i="2"/>
  <c r="B127" i="2"/>
  <c r="B143" i="2"/>
  <c r="B159" i="2"/>
  <c r="B172" i="2"/>
  <c r="B191" i="2"/>
  <c r="B76" i="2"/>
  <c r="B186" i="2"/>
  <c r="B32" i="2"/>
  <c r="B64" i="2"/>
  <c r="B97" i="2"/>
  <c r="B161" i="2"/>
  <c r="B25" i="2"/>
  <c r="B42" i="2"/>
  <c r="B58" i="2"/>
  <c r="B74" i="2"/>
  <c r="B90" i="2"/>
  <c r="B117" i="2"/>
  <c r="B149" i="2"/>
  <c r="B178" i="2"/>
  <c r="B200" i="2"/>
  <c r="B185" i="2"/>
  <c r="B177" i="2"/>
  <c r="B183" i="2"/>
  <c r="B164" i="2"/>
  <c r="B156" i="2"/>
  <c r="B148" i="2"/>
  <c r="B140" i="2"/>
  <c r="B132" i="2"/>
  <c r="B124" i="2"/>
  <c r="B116" i="2"/>
  <c r="B108" i="2"/>
  <c r="B100" i="2"/>
  <c r="B14" i="2"/>
  <c r="B7" i="2"/>
  <c r="B23" i="2"/>
  <c r="B33" i="2"/>
  <c r="B41" i="2"/>
  <c r="B49" i="2"/>
  <c r="B57" i="2"/>
  <c r="B65" i="2"/>
  <c r="B73" i="2"/>
  <c r="B81" i="2"/>
  <c r="B89" i="2"/>
  <c r="B99" i="2"/>
  <c r="B163" i="2"/>
  <c r="B113" i="2"/>
  <c r="B86" i="2"/>
  <c r="B141" i="2"/>
  <c r="R135" i="2"/>
  <c r="R91" i="2"/>
  <c r="O70" i="2"/>
  <c r="R86" i="2"/>
  <c r="R102" i="2"/>
  <c r="R134" i="2"/>
  <c r="R166" i="2"/>
  <c r="O189" i="2"/>
  <c r="R119" i="2"/>
  <c r="R151" i="2"/>
  <c r="R193" i="2"/>
  <c r="Q79" i="2"/>
  <c r="R83" i="2"/>
  <c r="R182" i="2"/>
  <c r="R110" i="2"/>
  <c r="R126" i="2"/>
  <c r="R142" i="2"/>
  <c r="R158" i="2"/>
  <c r="R171" i="2"/>
  <c r="O109" i="2"/>
  <c r="R141" i="2"/>
  <c r="O170" i="2"/>
  <c r="O52" i="2"/>
  <c r="R52" i="2"/>
  <c r="O17" i="2"/>
  <c r="R17" i="2"/>
  <c r="O197" i="2"/>
  <c r="R197" i="2"/>
  <c r="R105" i="2"/>
  <c r="O105" i="2"/>
  <c r="R40" i="2"/>
  <c r="O40" i="2"/>
  <c r="R72" i="2"/>
  <c r="O72" i="2"/>
  <c r="R54" i="2"/>
  <c r="O54" i="2"/>
  <c r="R62" i="2"/>
  <c r="O62" i="2"/>
  <c r="O157" i="2"/>
  <c r="R157" i="2"/>
  <c r="R199" i="2"/>
  <c r="O199" i="2"/>
  <c r="O196" i="2"/>
  <c r="R196" i="2"/>
  <c r="O188" i="2"/>
  <c r="R188" i="2"/>
  <c r="R179" i="2"/>
  <c r="O179" i="2"/>
  <c r="O154" i="2"/>
  <c r="R154" i="2"/>
  <c r="O138" i="2"/>
  <c r="R138" i="2"/>
  <c r="O122" i="2"/>
  <c r="R122" i="2"/>
  <c r="O106" i="2"/>
  <c r="R106" i="2"/>
  <c r="R137" i="2"/>
  <c r="O137" i="2"/>
  <c r="O92" i="2"/>
  <c r="R92" i="2"/>
  <c r="R12" i="2"/>
  <c r="O12" i="2"/>
  <c r="R15" i="2"/>
  <c r="O15" i="2"/>
  <c r="R37" i="2"/>
  <c r="O37" i="2"/>
  <c r="R53" i="2"/>
  <c r="O53" i="2"/>
  <c r="R69" i="2"/>
  <c r="O69" i="2"/>
  <c r="R85" i="2"/>
  <c r="O85" i="2"/>
  <c r="R115" i="2"/>
  <c r="O115" i="2"/>
  <c r="O131" i="2"/>
  <c r="R131" i="2"/>
  <c r="O147" i="2"/>
  <c r="R147" i="2"/>
  <c r="R176" i="2"/>
  <c r="O176" i="2"/>
  <c r="R198" i="2"/>
  <c r="O198" i="2"/>
  <c r="O5" i="2"/>
  <c r="R5" i="2"/>
  <c r="U5" i="2" s="1"/>
  <c r="Z194" i="1"/>
  <c r="AC194" i="1"/>
  <c r="Z190" i="1"/>
  <c r="AC190" i="1"/>
  <c r="Z186" i="1"/>
  <c r="AC186" i="1"/>
  <c r="Z182" i="1"/>
  <c r="AC182" i="1"/>
  <c r="Z178" i="1"/>
  <c r="AC178" i="1"/>
  <c r="Z174" i="1"/>
  <c r="AC174" i="1"/>
  <c r="Z170" i="1"/>
  <c r="AC170" i="1"/>
  <c r="Z166" i="1"/>
  <c r="AC166" i="1"/>
  <c r="Z162" i="1"/>
  <c r="AC162" i="1"/>
  <c r="Z158" i="1"/>
  <c r="AC158" i="1"/>
  <c r="AC152" i="1"/>
  <c r="Z152" i="1"/>
  <c r="AC144" i="1"/>
  <c r="Z144" i="1"/>
  <c r="AC136" i="1"/>
  <c r="Z136" i="1"/>
  <c r="AC128" i="1"/>
  <c r="Z128" i="1"/>
  <c r="AC120" i="1"/>
  <c r="Z120" i="1"/>
  <c r="AC112" i="1"/>
  <c r="Z112" i="1"/>
  <c r="AC104" i="1"/>
  <c r="Z104" i="1"/>
  <c r="AC96" i="1"/>
  <c r="Z96" i="1"/>
  <c r="AC88" i="1"/>
  <c r="Z88" i="1"/>
  <c r="AC80" i="1"/>
  <c r="Z80" i="1"/>
  <c r="AC72" i="1"/>
  <c r="Z72" i="1"/>
  <c r="AC195" i="1"/>
  <c r="Z195" i="1"/>
  <c r="AC191" i="1"/>
  <c r="Z191" i="1"/>
  <c r="AC187" i="1"/>
  <c r="Z187" i="1"/>
  <c r="AC183" i="1"/>
  <c r="Z183" i="1"/>
  <c r="AC179" i="1"/>
  <c r="Z179" i="1"/>
  <c r="AC175" i="1"/>
  <c r="Z175" i="1"/>
  <c r="AC171" i="1"/>
  <c r="Z171" i="1"/>
  <c r="AC167" i="1"/>
  <c r="Z167" i="1"/>
  <c r="AC163" i="1"/>
  <c r="Z163" i="1"/>
  <c r="AC159" i="1"/>
  <c r="Z159" i="1"/>
  <c r="AC154" i="1"/>
  <c r="Z154" i="1"/>
  <c r="AC146" i="1"/>
  <c r="Z146" i="1"/>
  <c r="AC138" i="1"/>
  <c r="Z138" i="1"/>
  <c r="AC130" i="1"/>
  <c r="Z130" i="1"/>
  <c r="AC122" i="1"/>
  <c r="Z122" i="1"/>
  <c r="AC114" i="1"/>
  <c r="Z114" i="1"/>
  <c r="AC106" i="1"/>
  <c r="Z106" i="1"/>
  <c r="AC98" i="1"/>
  <c r="Z98" i="1"/>
  <c r="AC90" i="1"/>
  <c r="Z90" i="1"/>
  <c r="AC82" i="1"/>
  <c r="Z82" i="1"/>
  <c r="AC74" i="1"/>
  <c r="Z74" i="1"/>
  <c r="AC155" i="1"/>
  <c r="Z155" i="1"/>
  <c r="AC151" i="1"/>
  <c r="Z151" i="1"/>
  <c r="AC147" i="1"/>
  <c r="Z147" i="1"/>
  <c r="AC143" i="1"/>
  <c r="Z143" i="1"/>
  <c r="AC139" i="1"/>
  <c r="Z139" i="1"/>
  <c r="AC135" i="1"/>
  <c r="Z135" i="1"/>
  <c r="AC131" i="1"/>
  <c r="Z131" i="1"/>
  <c r="AC127" i="1"/>
  <c r="Z127" i="1"/>
  <c r="AC123" i="1"/>
  <c r="Z123" i="1"/>
  <c r="AC119" i="1"/>
  <c r="Z119" i="1"/>
  <c r="AC115" i="1"/>
  <c r="Z115" i="1"/>
  <c r="AC111" i="1"/>
  <c r="Z111" i="1"/>
  <c r="AC107" i="1"/>
  <c r="Z107" i="1"/>
  <c r="AC103" i="1"/>
  <c r="Z103" i="1"/>
  <c r="AC99" i="1"/>
  <c r="Z99" i="1"/>
  <c r="AC95" i="1"/>
  <c r="Z95" i="1"/>
  <c r="AC91" i="1"/>
  <c r="Z91" i="1"/>
  <c r="AC87" i="1"/>
  <c r="Z87" i="1"/>
  <c r="AC83" i="1"/>
  <c r="Z83" i="1"/>
  <c r="AC79" i="1"/>
  <c r="Z79" i="1"/>
  <c r="AC75" i="1"/>
  <c r="Z75" i="1"/>
  <c r="AC71" i="1"/>
  <c r="Z71" i="1"/>
  <c r="AC55" i="1"/>
  <c r="Z55" i="1"/>
  <c r="Z196" i="1"/>
  <c r="AC196" i="1"/>
  <c r="Z192" i="1"/>
  <c r="AC192" i="1"/>
  <c r="Z188" i="1"/>
  <c r="AC188" i="1"/>
  <c r="Z184" i="1"/>
  <c r="AC184" i="1"/>
  <c r="Z180" i="1"/>
  <c r="AC180" i="1"/>
  <c r="Z176" i="1"/>
  <c r="AC176" i="1"/>
  <c r="Z172" i="1"/>
  <c r="AC172" i="1"/>
  <c r="Z168" i="1"/>
  <c r="AC168" i="1"/>
  <c r="Z164" i="1"/>
  <c r="AC164" i="1"/>
  <c r="Z160" i="1"/>
  <c r="AC160" i="1"/>
  <c r="AC156" i="1"/>
  <c r="Z156" i="1"/>
  <c r="AC148" i="1"/>
  <c r="Z148" i="1"/>
  <c r="AC140" i="1"/>
  <c r="Z140" i="1"/>
  <c r="AC132" i="1"/>
  <c r="Z132" i="1"/>
  <c r="AC124" i="1"/>
  <c r="Z124" i="1"/>
  <c r="AC116" i="1"/>
  <c r="Z116" i="1"/>
  <c r="AC108" i="1"/>
  <c r="Z108" i="1"/>
  <c r="AC100" i="1"/>
  <c r="Z100" i="1"/>
  <c r="AC92" i="1"/>
  <c r="Z92" i="1"/>
  <c r="AC84" i="1"/>
  <c r="Z84" i="1"/>
  <c r="AC76" i="1"/>
  <c r="Z76" i="1"/>
  <c r="AC203" i="1"/>
  <c r="Z203" i="1"/>
  <c r="AC193" i="1"/>
  <c r="Z193" i="1"/>
  <c r="AC189" i="1"/>
  <c r="Z189" i="1"/>
  <c r="AC185" i="1"/>
  <c r="Z185" i="1"/>
  <c r="AC181" i="1"/>
  <c r="Z181" i="1"/>
  <c r="AC177" i="1"/>
  <c r="Z177" i="1"/>
  <c r="AC173" i="1"/>
  <c r="Z173" i="1"/>
  <c r="AC169" i="1"/>
  <c r="Z169" i="1"/>
  <c r="AC165" i="1"/>
  <c r="Z165" i="1"/>
  <c r="AC161" i="1"/>
  <c r="Z161" i="1"/>
  <c r="AC157" i="1"/>
  <c r="Z157" i="1"/>
  <c r="Z150" i="1"/>
  <c r="AC150" i="1"/>
  <c r="Z142" i="1"/>
  <c r="AC142" i="1"/>
  <c r="Z134" i="1"/>
  <c r="AC134" i="1"/>
  <c r="Z126" i="1"/>
  <c r="AC126" i="1"/>
  <c r="Z118" i="1"/>
  <c r="AC118" i="1"/>
  <c r="Z110" i="1"/>
  <c r="AC110" i="1"/>
  <c r="Z102" i="1"/>
  <c r="AC102" i="1"/>
  <c r="Z94" i="1"/>
  <c r="AC94" i="1"/>
  <c r="Z86" i="1"/>
  <c r="AC86" i="1"/>
  <c r="Z78" i="1"/>
  <c r="AC78" i="1"/>
  <c r="Z70" i="1"/>
  <c r="AC70" i="1"/>
  <c r="AC153" i="1"/>
  <c r="Z153" i="1"/>
  <c r="AC149" i="1"/>
  <c r="Z149" i="1"/>
  <c r="AC145" i="1"/>
  <c r="Z145" i="1"/>
  <c r="AC141" i="1"/>
  <c r="Z141" i="1"/>
  <c r="AC137" i="1"/>
  <c r="Z137" i="1"/>
  <c r="AC133" i="1"/>
  <c r="Z133" i="1"/>
  <c r="AC129" i="1"/>
  <c r="Z129" i="1"/>
  <c r="AC125" i="1"/>
  <c r="Z125" i="1"/>
  <c r="AC121" i="1"/>
  <c r="Z121" i="1"/>
  <c r="AC117" i="1"/>
  <c r="Z117" i="1"/>
  <c r="AC113" i="1"/>
  <c r="Z113" i="1"/>
  <c r="AC109" i="1"/>
  <c r="Z109" i="1"/>
  <c r="AC105" i="1"/>
  <c r="Z105" i="1"/>
  <c r="AC101" i="1"/>
  <c r="Z101" i="1"/>
  <c r="AC97" i="1"/>
  <c r="Z97" i="1"/>
  <c r="AC93" i="1"/>
  <c r="Z93" i="1"/>
  <c r="AC89" i="1"/>
  <c r="Z89" i="1"/>
  <c r="AC85" i="1"/>
  <c r="Z85" i="1"/>
  <c r="AC81" i="1"/>
  <c r="Z81" i="1"/>
  <c r="AC77" i="1"/>
  <c r="Z77" i="1"/>
  <c r="AC73" i="1"/>
  <c r="Z73" i="1"/>
  <c r="AC69" i="1"/>
  <c r="Z69" i="1"/>
  <c r="AC4" i="1"/>
  <c r="Z4" i="1"/>
  <c r="AC202" i="1"/>
  <c r="Z202" i="1"/>
  <c r="AC198" i="1"/>
  <c r="Z198" i="1"/>
  <c r="AC64" i="1"/>
  <c r="Z64" i="1"/>
  <c r="AC56" i="1"/>
  <c r="Z56" i="1"/>
  <c r="AC48" i="1"/>
  <c r="Z48" i="1"/>
  <c r="AC40" i="1"/>
  <c r="Z40" i="1"/>
  <c r="AC32" i="1"/>
  <c r="Z32" i="1"/>
  <c r="AC199" i="1"/>
  <c r="Z199" i="1"/>
  <c r="AC66" i="1"/>
  <c r="Z66" i="1"/>
  <c r="AC58" i="1"/>
  <c r="Z58" i="1"/>
  <c r="AC50" i="1"/>
  <c r="Z50" i="1"/>
  <c r="AC42" i="1"/>
  <c r="Z42" i="1"/>
  <c r="AC34" i="1"/>
  <c r="Z34" i="1"/>
  <c r="AC67" i="1"/>
  <c r="Z67" i="1"/>
  <c r="AC63" i="1"/>
  <c r="Z63" i="1"/>
  <c r="AC59" i="1"/>
  <c r="Z59" i="1"/>
  <c r="AC51" i="1"/>
  <c r="Z51" i="1"/>
  <c r="AC47" i="1"/>
  <c r="Z47" i="1"/>
  <c r="AC43" i="1"/>
  <c r="Z43" i="1"/>
  <c r="AC39" i="1"/>
  <c r="Z39" i="1"/>
  <c r="AC35" i="1"/>
  <c r="Z35" i="1"/>
  <c r="AC31" i="1"/>
  <c r="Z31" i="1"/>
  <c r="AC27" i="1"/>
  <c r="Z27" i="1"/>
  <c r="AC25" i="1"/>
  <c r="Z25" i="1"/>
  <c r="AC23" i="1"/>
  <c r="Z23" i="1"/>
  <c r="AC21" i="1"/>
  <c r="Z21" i="1"/>
  <c r="AC19" i="1"/>
  <c r="Z19" i="1"/>
  <c r="AC17" i="1"/>
  <c r="Z17" i="1"/>
  <c r="AC15" i="1"/>
  <c r="Z15" i="1"/>
  <c r="AC13" i="1"/>
  <c r="Z13" i="1"/>
  <c r="AC11" i="1"/>
  <c r="Z11" i="1"/>
  <c r="AC9" i="1"/>
  <c r="Z9" i="1"/>
  <c r="AC7" i="1"/>
  <c r="Z7" i="1"/>
  <c r="AC5" i="1"/>
  <c r="Z5" i="1"/>
  <c r="AC200" i="1"/>
  <c r="Z200" i="1"/>
  <c r="AC68" i="1"/>
  <c r="Z68" i="1"/>
  <c r="AC60" i="1"/>
  <c r="Z60" i="1"/>
  <c r="AC52" i="1"/>
  <c r="Z52" i="1"/>
  <c r="AC44" i="1"/>
  <c r="Z44" i="1"/>
  <c r="AC36" i="1"/>
  <c r="Z36" i="1"/>
  <c r="AC201" i="1"/>
  <c r="Z201" i="1"/>
  <c r="AC197" i="1"/>
  <c r="Z197" i="1"/>
  <c r="AC62" i="1"/>
  <c r="Z62" i="1"/>
  <c r="AC54" i="1"/>
  <c r="Z54" i="1"/>
  <c r="AC46" i="1"/>
  <c r="Z46" i="1"/>
  <c r="AC38" i="1"/>
  <c r="Z38" i="1"/>
  <c r="AC30" i="1"/>
  <c r="Z30" i="1"/>
  <c r="AC65" i="1"/>
  <c r="Z65" i="1"/>
  <c r="AC61" i="1"/>
  <c r="Z61" i="1"/>
  <c r="AC57" i="1"/>
  <c r="Z57" i="1"/>
  <c r="AC53" i="1"/>
  <c r="Z53" i="1"/>
  <c r="AC49" i="1"/>
  <c r="Z49" i="1"/>
  <c r="AC45" i="1"/>
  <c r="Z45" i="1"/>
  <c r="AC41" i="1"/>
  <c r="Z41" i="1"/>
  <c r="AC37" i="1"/>
  <c r="Z37" i="1"/>
  <c r="AC33" i="1"/>
  <c r="Z33" i="1"/>
  <c r="AC29" i="1"/>
  <c r="Z29" i="1"/>
  <c r="AC28" i="1"/>
  <c r="Z28" i="1"/>
  <c r="AC26" i="1"/>
  <c r="Z26" i="1"/>
  <c r="AC24" i="1"/>
  <c r="Z24" i="1"/>
  <c r="AC22" i="1"/>
  <c r="Z22" i="1"/>
  <c r="AC20" i="1"/>
  <c r="Z20" i="1"/>
  <c r="AC18" i="1"/>
  <c r="Z18" i="1"/>
  <c r="AC16" i="1"/>
  <c r="Z16" i="1"/>
  <c r="AC14" i="1"/>
  <c r="Z14" i="1"/>
  <c r="AC12" i="1"/>
  <c r="Z12" i="1"/>
  <c r="AC10" i="1"/>
  <c r="Z10" i="1"/>
  <c r="AC8" i="1"/>
  <c r="Z8" i="1"/>
  <c r="AC6" i="1"/>
  <c r="Z6" i="1"/>
  <c r="AF2" i="1"/>
  <c r="AB208" i="1" s="1"/>
  <c r="AJ2" i="1"/>
  <c r="Q149" i="1"/>
  <c r="R149" i="1"/>
  <c r="Q171" i="1"/>
  <c r="R171" i="1"/>
  <c r="P136" i="1"/>
  <c r="Q136" i="1"/>
  <c r="P200" i="1"/>
  <c r="Q200" i="1"/>
  <c r="P93" i="1"/>
  <c r="Q93" i="1"/>
  <c r="P157" i="1"/>
  <c r="Q157" i="1"/>
  <c r="P18" i="1"/>
  <c r="Q18" i="1"/>
  <c r="P52" i="1"/>
  <c r="Q52" i="1"/>
  <c r="P116" i="1"/>
  <c r="Q116" i="1"/>
  <c r="P180" i="1"/>
  <c r="Q180" i="1"/>
  <c r="P73" i="1"/>
  <c r="Q73" i="1"/>
  <c r="P137" i="1"/>
  <c r="Q137" i="1"/>
  <c r="P8" i="1"/>
  <c r="Q8" i="1"/>
  <c r="P9" i="1"/>
  <c r="Q9" i="1"/>
  <c r="P42" i="1"/>
  <c r="Q42" i="1"/>
  <c r="P74" i="1"/>
  <c r="Q74" i="1"/>
  <c r="P106" i="1"/>
  <c r="Q106" i="1"/>
  <c r="P138" i="1"/>
  <c r="Q138" i="1"/>
  <c r="P170" i="1"/>
  <c r="Q170" i="1"/>
  <c r="P202" i="1"/>
  <c r="Q202" i="1"/>
  <c r="P63" i="1"/>
  <c r="Q63" i="1"/>
  <c r="P95" i="1"/>
  <c r="Q95" i="1"/>
  <c r="P127" i="1"/>
  <c r="Q127" i="1"/>
  <c r="P151" i="1"/>
  <c r="Q151" i="1"/>
  <c r="P167" i="1"/>
  <c r="Q167" i="1"/>
  <c r="P183" i="1"/>
  <c r="Q183" i="1"/>
  <c r="P199" i="1"/>
  <c r="Q199" i="1"/>
  <c r="P152" i="1"/>
  <c r="Q152" i="1"/>
  <c r="P45" i="1"/>
  <c r="Q45" i="1"/>
  <c r="P109" i="1"/>
  <c r="Q109" i="1"/>
  <c r="P173" i="1"/>
  <c r="Q173" i="1"/>
  <c r="P131" i="1"/>
  <c r="Q131" i="1"/>
  <c r="P115" i="1"/>
  <c r="Q115" i="1"/>
  <c r="P99" i="1"/>
  <c r="Q99" i="1"/>
  <c r="P83" i="1"/>
  <c r="Q83" i="1"/>
  <c r="P67" i="1"/>
  <c r="Q67" i="1"/>
  <c r="P51" i="1"/>
  <c r="Q51" i="1"/>
  <c r="P35" i="1"/>
  <c r="Q35" i="1"/>
  <c r="P190" i="1"/>
  <c r="Q190" i="1"/>
  <c r="P174" i="1"/>
  <c r="Q174" i="1"/>
  <c r="P158" i="1"/>
  <c r="Q158" i="1"/>
  <c r="P142" i="1"/>
  <c r="Q142" i="1"/>
  <c r="P126" i="1"/>
  <c r="Q126" i="1"/>
  <c r="P110" i="1"/>
  <c r="Q110" i="1"/>
  <c r="P94" i="1"/>
  <c r="Q94" i="1"/>
  <c r="P78" i="1"/>
  <c r="Q78" i="1"/>
  <c r="P62" i="1"/>
  <c r="Q62" i="1"/>
  <c r="P46" i="1"/>
  <c r="Q46" i="1"/>
  <c r="P29" i="1"/>
  <c r="Q29" i="1"/>
  <c r="P13" i="1"/>
  <c r="Q13" i="1"/>
  <c r="P28" i="1"/>
  <c r="Q28" i="1"/>
  <c r="P12" i="1"/>
  <c r="Q12" i="1"/>
  <c r="P177" i="1"/>
  <c r="Q177" i="1"/>
  <c r="P145" i="1"/>
  <c r="Q145" i="1"/>
  <c r="P113" i="1"/>
  <c r="Q113" i="1"/>
  <c r="P81" i="1"/>
  <c r="Q81" i="1"/>
  <c r="P49" i="1"/>
  <c r="Q49" i="1"/>
  <c r="P188" i="1"/>
  <c r="Q188" i="1"/>
  <c r="P156" i="1"/>
  <c r="Q156" i="1"/>
  <c r="P124" i="1"/>
  <c r="Q124" i="1"/>
  <c r="P92" i="1"/>
  <c r="Q92" i="1"/>
  <c r="P60" i="1"/>
  <c r="Q60" i="1"/>
  <c r="P27" i="1"/>
  <c r="Q27" i="1"/>
  <c r="P26" i="1"/>
  <c r="Q26" i="1"/>
  <c r="P197" i="1"/>
  <c r="Q197" i="1"/>
  <c r="P165" i="1"/>
  <c r="Q165" i="1"/>
  <c r="P133" i="1"/>
  <c r="Q133" i="1"/>
  <c r="P101" i="1"/>
  <c r="Q101" i="1"/>
  <c r="P69" i="1"/>
  <c r="Q69" i="1"/>
  <c r="P37" i="1"/>
  <c r="Q37" i="1"/>
  <c r="P176" i="1"/>
  <c r="Q176" i="1"/>
  <c r="P144" i="1"/>
  <c r="Q144" i="1"/>
  <c r="P112" i="1"/>
  <c r="Q112" i="1"/>
  <c r="P14" i="1"/>
  <c r="Q14" i="1"/>
  <c r="P15" i="1"/>
  <c r="Q15" i="1"/>
  <c r="P48" i="1"/>
  <c r="Q48" i="1"/>
  <c r="P80" i="1"/>
  <c r="Q80" i="1"/>
  <c r="P6" i="1"/>
  <c r="Q6" i="1"/>
  <c r="P7" i="1"/>
  <c r="Q7" i="1"/>
  <c r="P40" i="1"/>
  <c r="Q40" i="1"/>
  <c r="P72" i="1"/>
  <c r="Q72" i="1"/>
  <c r="P203" i="1"/>
  <c r="Q203" i="1"/>
  <c r="P132" i="1"/>
  <c r="Q132" i="1"/>
  <c r="P89" i="1"/>
  <c r="Q89" i="1"/>
  <c r="P16" i="1"/>
  <c r="Q16" i="1"/>
  <c r="P50" i="1"/>
  <c r="Q50" i="1"/>
  <c r="P114" i="1"/>
  <c r="Q114" i="1"/>
  <c r="P178" i="1"/>
  <c r="Q178" i="1"/>
  <c r="P71" i="1"/>
  <c r="Q71" i="1"/>
  <c r="P135" i="1"/>
  <c r="Q135" i="1"/>
  <c r="P171" i="1"/>
  <c r="P36" i="1"/>
  <c r="Q36" i="1"/>
  <c r="P121" i="1"/>
  <c r="Q121" i="1"/>
  <c r="P66" i="1"/>
  <c r="Q66" i="1"/>
  <c r="P194" i="1"/>
  <c r="Q194" i="1"/>
  <c r="P147" i="1"/>
  <c r="Q147" i="1"/>
  <c r="P100" i="1"/>
  <c r="Q100" i="1"/>
  <c r="P185" i="1"/>
  <c r="Q185" i="1"/>
  <c r="P98" i="1"/>
  <c r="Q98" i="1"/>
  <c r="P55" i="1"/>
  <c r="Q55" i="1"/>
  <c r="P163" i="1"/>
  <c r="Q163" i="1"/>
  <c r="P104" i="1"/>
  <c r="Q104" i="1"/>
  <c r="P168" i="1"/>
  <c r="Q168" i="1"/>
  <c r="P61" i="1"/>
  <c r="Q61" i="1"/>
  <c r="P125" i="1"/>
  <c r="Q125" i="1"/>
  <c r="P189" i="1"/>
  <c r="Q189" i="1"/>
  <c r="P19" i="1"/>
  <c r="Q19" i="1"/>
  <c r="P84" i="1"/>
  <c r="Q84" i="1"/>
  <c r="P148" i="1"/>
  <c r="Q148" i="1"/>
  <c r="P41" i="1"/>
  <c r="Q41" i="1"/>
  <c r="P105" i="1"/>
  <c r="Q105" i="1"/>
  <c r="P169" i="1"/>
  <c r="Q169" i="1"/>
  <c r="P24" i="1"/>
  <c r="Q24" i="1"/>
  <c r="P25" i="1"/>
  <c r="Q25" i="1"/>
  <c r="P58" i="1"/>
  <c r="Q58" i="1"/>
  <c r="P90" i="1"/>
  <c r="Q90" i="1"/>
  <c r="P122" i="1"/>
  <c r="Q122" i="1"/>
  <c r="P154" i="1"/>
  <c r="Q154" i="1"/>
  <c r="P186" i="1"/>
  <c r="Q186" i="1"/>
  <c r="P47" i="1"/>
  <c r="Q47" i="1"/>
  <c r="P79" i="1"/>
  <c r="Q79" i="1"/>
  <c r="P111" i="1"/>
  <c r="Q111" i="1"/>
  <c r="P143" i="1"/>
  <c r="Q143" i="1"/>
  <c r="P159" i="1"/>
  <c r="Q159" i="1"/>
  <c r="P175" i="1"/>
  <c r="Q175" i="1"/>
  <c r="P191" i="1"/>
  <c r="Q191" i="1"/>
  <c r="P120" i="1"/>
  <c r="Q120" i="1"/>
  <c r="P184" i="1"/>
  <c r="Q184" i="1"/>
  <c r="P77" i="1"/>
  <c r="Q77" i="1"/>
  <c r="P141" i="1"/>
  <c r="Q141" i="1"/>
  <c r="P139" i="1"/>
  <c r="Q139" i="1"/>
  <c r="P123" i="1"/>
  <c r="Q123" i="1"/>
  <c r="P107" i="1"/>
  <c r="Q107" i="1"/>
  <c r="P91" i="1"/>
  <c r="Q91" i="1"/>
  <c r="P75" i="1"/>
  <c r="Q75" i="1"/>
  <c r="P59" i="1"/>
  <c r="Q59" i="1"/>
  <c r="P43" i="1"/>
  <c r="Q43" i="1"/>
  <c r="P198" i="1"/>
  <c r="Q198" i="1"/>
  <c r="P182" i="1"/>
  <c r="Q182" i="1"/>
  <c r="P166" i="1"/>
  <c r="Q166" i="1"/>
  <c r="P150" i="1"/>
  <c r="Q150" i="1"/>
  <c r="P134" i="1"/>
  <c r="Q134" i="1"/>
  <c r="P118" i="1"/>
  <c r="Q118" i="1"/>
  <c r="P102" i="1"/>
  <c r="Q102" i="1"/>
  <c r="P86" i="1"/>
  <c r="Q86" i="1"/>
  <c r="P70" i="1"/>
  <c r="Q70" i="1"/>
  <c r="P54" i="1"/>
  <c r="Q54" i="1"/>
  <c r="P38" i="1"/>
  <c r="Q38" i="1"/>
  <c r="P21" i="1"/>
  <c r="Q21" i="1"/>
  <c r="P5" i="1"/>
  <c r="Q5" i="1"/>
  <c r="P20" i="1"/>
  <c r="Q20" i="1"/>
  <c r="P193" i="1"/>
  <c r="Q193" i="1"/>
  <c r="P161" i="1"/>
  <c r="Q161" i="1"/>
  <c r="P129" i="1"/>
  <c r="Q129" i="1"/>
  <c r="P97" i="1"/>
  <c r="Q97" i="1"/>
  <c r="P65" i="1"/>
  <c r="Q65" i="1"/>
  <c r="P4" i="1"/>
  <c r="P172" i="1"/>
  <c r="Q172" i="1"/>
  <c r="P140" i="1"/>
  <c r="Q140" i="1"/>
  <c r="P108" i="1"/>
  <c r="Q108" i="1"/>
  <c r="P76" i="1"/>
  <c r="Q76" i="1"/>
  <c r="P44" i="1"/>
  <c r="Q44" i="1"/>
  <c r="P11" i="1"/>
  <c r="Q11" i="1"/>
  <c r="P10" i="1"/>
  <c r="Q10" i="1"/>
  <c r="P181" i="1"/>
  <c r="Q181" i="1"/>
  <c r="P149" i="1"/>
  <c r="P117" i="1"/>
  <c r="Q117" i="1"/>
  <c r="P85" i="1"/>
  <c r="Q85" i="1"/>
  <c r="P53" i="1"/>
  <c r="Q53" i="1"/>
  <c r="P192" i="1"/>
  <c r="Q192" i="1"/>
  <c r="P160" i="1"/>
  <c r="Q160" i="1"/>
  <c r="P128" i="1"/>
  <c r="Q128" i="1"/>
  <c r="P201" i="1"/>
  <c r="Q201" i="1"/>
  <c r="P30" i="1"/>
  <c r="Q30" i="1"/>
  <c r="P31" i="1"/>
  <c r="Q31" i="1"/>
  <c r="P64" i="1"/>
  <c r="Q64" i="1"/>
  <c r="P96" i="1"/>
  <c r="Q96" i="1"/>
  <c r="P22" i="1"/>
  <c r="Q22" i="1"/>
  <c r="P23" i="1"/>
  <c r="Q23" i="1"/>
  <c r="P56" i="1"/>
  <c r="Q56" i="1"/>
  <c r="P88" i="1"/>
  <c r="Q88" i="1"/>
  <c r="P68" i="1"/>
  <c r="Q68" i="1"/>
  <c r="P196" i="1"/>
  <c r="Q196" i="1"/>
  <c r="P153" i="1"/>
  <c r="Q153" i="1"/>
  <c r="P17" i="1"/>
  <c r="Q17" i="1"/>
  <c r="P82" i="1"/>
  <c r="Q82" i="1"/>
  <c r="P146" i="1"/>
  <c r="Q146" i="1"/>
  <c r="P39" i="1"/>
  <c r="Q39" i="1"/>
  <c r="P103" i="1"/>
  <c r="Q103" i="1"/>
  <c r="P155" i="1"/>
  <c r="Q155" i="1"/>
  <c r="P187" i="1"/>
  <c r="Q187" i="1"/>
  <c r="P164" i="1"/>
  <c r="Q164" i="1"/>
  <c r="P32" i="1"/>
  <c r="Q32" i="1"/>
  <c r="P130" i="1"/>
  <c r="Q130" i="1"/>
  <c r="P87" i="1"/>
  <c r="Q87" i="1"/>
  <c r="P179" i="1"/>
  <c r="Q179" i="1"/>
  <c r="P57" i="1"/>
  <c r="Q57" i="1"/>
  <c r="P33" i="1"/>
  <c r="Q33" i="1"/>
  <c r="P162" i="1"/>
  <c r="Q162" i="1"/>
  <c r="P119" i="1"/>
  <c r="Q119" i="1"/>
  <c r="P195" i="1"/>
  <c r="Q195" i="1"/>
  <c r="Q6" i="2" l="1"/>
  <c r="Q256" i="2"/>
  <c r="Q8" i="2"/>
  <c r="Q5" i="2"/>
  <c r="AB234" i="1"/>
  <c r="AB6" i="1"/>
  <c r="AB22" i="1"/>
  <c r="AB225" i="1"/>
  <c r="AB65" i="1"/>
  <c r="AB200" i="1"/>
  <c r="AB5" i="1"/>
  <c r="AB250" i="1"/>
  <c r="AB218" i="1"/>
  <c r="AB14" i="1"/>
  <c r="AB257" i="1"/>
  <c r="AB33" i="1"/>
  <c r="AB197" i="1"/>
  <c r="AB232" i="1"/>
  <c r="Q201" i="2"/>
  <c r="Q66" i="2"/>
  <c r="Q232" i="2"/>
  <c r="Q204" i="2"/>
  <c r="Q73" i="2"/>
  <c r="Q84" i="2"/>
  <c r="Q99" i="2"/>
  <c r="Q197" i="2"/>
  <c r="Q100" i="2"/>
  <c r="Q195" i="2"/>
  <c r="Q16" i="2"/>
  <c r="Q151" i="2"/>
  <c r="Q230" i="2"/>
  <c r="Q40" i="2"/>
  <c r="Q130" i="2"/>
  <c r="Q12" i="2"/>
  <c r="Q137" i="2"/>
  <c r="Q27" i="2"/>
  <c r="Q87" i="2"/>
  <c r="Q239" i="2"/>
  <c r="Q248" i="2"/>
  <c r="Q216" i="2"/>
  <c r="Q177" i="2"/>
  <c r="Q52" i="2"/>
  <c r="Q235" i="2"/>
  <c r="Q176" i="2"/>
  <c r="Q119" i="2"/>
  <c r="Q246" i="2"/>
  <c r="Q214" i="2"/>
  <c r="Q72" i="2"/>
  <c r="Q162" i="2"/>
  <c r="Q98" i="2"/>
  <c r="Q34" i="2"/>
  <c r="Q233" i="2"/>
  <c r="Q169" i="2"/>
  <c r="Q105" i="2"/>
  <c r="Q41" i="2"/>
  <c r="Q164" i="2"/>
  <c r="Q43" i="2"/>
  <c r="Q63" i="2"/>
  <c r="Q207" i="2"/>
  <c r="Q240" i="2"/>
  <c r="Q224" i="2"/>
  <c r="Q208" i="2"/>
  <c r="Q196" i="2"/>
  <c r="Q179" i="2"/>
  <c r="Q68" i="2"/>
  <c r="Q36" i="2"/>
  <c r="Q251" i="2"/>
  <c r="Q219" i="2"/>
  <c r="Q191" i="2"/>
  <c r="Q167" i="2"/>
  <c r="Q135" i="2"/>
  <c r="Q103" i="2"/>
  <c r="Q238" i="2"/>
  <c r="Q222" i="2"/>
  <c r="Q206" i="2"/>
  <c r="Q88" i="2"/>
  <c r="Q56" i="2"/>
  <c r="Q13" i="2"/>
  <c r="Q163" i="2"/>
  <c r="Q180" i="2"/>
  <c r="Q146" i="2"/>
  <c r="Q114" i="2"/>
  <c r="Q82" i="2"/>
  <c r="Q50" i="2"/>
  <c r="Q17" i="2"/>
  <c r="Q249" i="2"/>
  <c r="Q217" i="2"/>
  <c r="Q178" i="2"/>
  <c r="Q153" i="2"/>
  <c r="Q121" i="2"/>
  <c r="Q89" i="2"/>
  <c r="Q57" i="2"/>
  <c r="Q23" i="2"/>
  <c r="Q10" i="2"/>
  <c r="Q132" i="2"/>
  <c r="Q75" i="2"/>
  <c r="Q144" i="2"/>
  <c r="Q143" i="2"/>
  <c r="Q168" i="2"/>
  <c r="Q104" i="2"/>
  <c r="Q136" i="2"/>
  <c r="Q31" i="2"/>
  <c r="Q95" i="2"/>
  <c r="Q127" i="2"/>
  <c r="Q159" i="2"/>
  <c r="Q152" i="2"/>
  <c r="Q39" i="2"/>
  <c r="Q71" i="2"/>
  <c r="Q96" i="2"/>
  <c r="Q128" i="2"/>
  <c r="Q160" i="2"/>
  <c r="Q35" i="2"/>
  <c r="Q51" i="2"/>
  <c r="Q67" i="2"/>
  <c r="Q83" i="2"/>
  <c r="Q182" i="2"/>
  <c r="Q108" i="2"/>
  <c r="Q124" i="2"/>
  <c r="Q140" i="2"/>
  <c r="Q156" i="2"/>
  <c r="Q183" i="2"/>
  <c r="Q192" i="2"/>
  <c r="Q18" i="2"/>
  <c r="Q247" i="2"/>
  <c r="Q231" i="2"/>
  <c r="Q15" i="2"/>
  <c r="Q28" i="2"/>
  <c r="Q37" i="2"/>
  <c r="Q45" i="2"/>
  <c r="Q53" i="2"/>
  <c r="Q61" i="2"/>
  <c r="Q69" i="2"/>
  <c r="Q77" i="2"/>
  <c r="Q85" i="2"/>
  <c r="Q93" i="2"/>
  <c r="Q101" i="2"/>
  <c r="Q109" i="2"/>
  <c r="Q117" i="2"/>
  <c r="Q125" i="2"/>
  <c r="Q133" i="2"/>
  <c r="Q141" i="2"/>
  <c r="Q149" i="2"/>
  <c r="Q157" i="2"/>
  <c r="Q165" i="2"/>
  <c r="Q181" i="2"/>
  <c r="Q174" i="2"/>
  <c r="Q190" i="2"/>
  <c r="Q202" i="2"/>
  <c r="Q205" i="2"/>
  <c r="Q213" i="2"/>
  <c r="Q221" i="2"/>
  <c r="Q229" i="2"/>
  <c r="Q237" i="2"/>
  <c r="Q245" i="2"/>
  <c r="Q20" i="2"/>
  <c r="Q9" i="2"/>
  <c r="Q25" i="2"/>
  <c r="Q30" i="2"/>
  <c r="Q38" i="2"/>
  <c r="Q46" i="2"/>
  <c r="Q54" i="2"/>
  <c r="Q62" i="2"/>
  <c r="Q70" i="2"/>
  <c r="Q78" i="2"/>
  <c r="Q86" i="2"/>
  <c r="Q94" i="2"/>
  <c r="Q102" i="2"/>
  <c r="Q110" i="2"/>
  <c r="Q118" i="2"/>
  <c r="Q126" i="2"/>
  <c r="Q134" i="2"/>
  <c r="Q142" i="2"/>
  <c r="Q150" i="2"/>
  <c r="Q158" i="2"/>
  <c r="Q166" i="2"/>
  <c r="Q175" i="2"/>
  <c r="Q189" i="2"/>
  <c r="Q22" i="2"/>
  <c r="Q115" i="2"/>
  <c r="Q147" i="2"/>
  <c r="Q194" i="2"/>
  <c r="Q255" i="2"/>
  <c r="Q223" i="2"/>
  <c r="Q26" i="2"/>
  <c r="Q252" i="2"/>
  <c r="Q244" i="2"/>
  <c r="Q236" i="2"/>
  <c r="Q228" i="2"/>
  <c r="Q220" i="2"/>
  <c r="Q212" i="2"/>
  <c r="Q203" i="2"/>
  <c r="Q200" i="2"/>
  <c r="Q184" i="2"/>
  <c r="Q173" i="2"/>
  <c r="Q92" i="2"/>
  <c r="Q76" i="2"/>
  <c r="Q60" i="2"/>
  <c r="Q44" i="2"/>
  <c r="Q21" i="2"/>
  <c r="Q243" i="2"/>
  <c r="Q227" i="2"/>
  <c r="Q211" i="2"/>
  <c r="Q193" i="2"/>
  <c r="Q186" i="2"/>
  <c r="Q172" i="2"/>
  <c r="Q155" i="2"/>
  <c r="Q139" i="2"/>
  <c r="Q123" i="2"/>
  <c r="Q107" i="2"/>
  <c r="Q14" i="2"/>
  <c r="Q250" i="2"/>
  <c r="Q242" i="2"/>
  <c r="Q234" i="2"/>
  <c r="Q226" i="2"/>
  <c r="Q218" i="2"/>
  <c r="Q210" i="2"/>
  <c r="Q199" i="2"/>
  <c r="Q188" i="2"/>
  <c r="Q80" i="2"/>
  <c r="Q64" i="2"/>
  <c r="Q48" i="2"/>
  <c r="Q32" i="2"/>
  <c r="Q24" i="2"/>
  <c r="Q198" i="2"/>
  <c r="Q131" i="2"/>
  <c r="Q171" i="2"/>
  <c r="Q154" i="2"/>
  <c r="Q138" i="2"/>
  <c r="Q122" i="2"/>
  <c r="Q106" i="2"/>
  <c r="Q90" i="2"/>
  <c r="Q74" i="2"/>
  <c r="Q58" i="2"/>
  <c r="Q42" i="2"/>
  <c r="Q29" i="2"/>
  <c r="Q241" i="2"/>
  <c r="Q225" i="2"/>
  <c r="Q209" i="2"/>
  <c r="Q187" i="2"/>
  <c r="Q170" i="2"/>
  <c r="Q161" i="2"/>
  <c r="Q145" i="2"/>
  <c r="Q129" i="2"/>
  <c r="Q113" i="2"/>
  <c r="Q97" i="2"/>
  <c r="Q81" i="2"/>
  <c r="Q65" i="2"/>
  <c r="Q49" i="2"/>
  <c r="Q33" i="2"/>
  <c r="Q7" i="2"/>
  <c r="Q215" i="2"/>
  <c r="Q185" i="2"/>
  <c r="Q148" i="2"/>
  <c r="Q116" i="2"/>
  <c r="Q91" i="2"/>
  <c r="Q59" i="2"/>
  <c r="Q11" i="2"/>
  <c r="Q112" i="2"/>
  <c r="Q55" i="2"/>
  <c r="Q120" i="2"/>
  <c r="Q111" i="2"/>
  <c r="Q19" i="2"/>
  <c r="Q47" i="2"/>
  <c r="AB247" i="1"/>
  <c r="AB49" i="1"/>
  <c r="AB38" i="1"/>
  <c r="AB44" i="1"/>
  <c r="AB248" i="1"/>
  <c r="AB216" i="1"/>
  <c r="AB258" i="1"/>
  <c r="AB242" i="1"/>
  <c r="AB226" i="1"/>
  <c r="AB210" i="1"/>
  <c r="AB10" i="1"/>
  <c r="AB18" i="1"/>
  <c r="AB26" i="1"/>
  <c r="AB241" i="1"/>
  <c r="AB209" i="1"/>
  <c r="AB215" i="1"/>
  <c r="AB41" i="1"/>
  <c r="AB57" i="1"/>
  <c r="AB227" i="1"/>
  <c r="AB54" i="1"/>
  <c r="AB235" i="1"/>
  <c r="AB60" i="1"/>
  <c r="AB256" i="1"/>
  <c r="AB240" i="1"/>
  <c r="AB224" i="1"/>
  <c r="AF4" i="1"/>
  <c r="AB203" i="1"/>
  <c r="AB195" i="1"/>
  <c r="AB193" i="1"/>
  <c r="AB191" i="1"/>
  <c r="AB189" i="1"/>
  <c r="AB187" i="1"/>
  <c r="AB185" i="1"/>
  <c r="AB183" i="1"/>
  <c r="AB181" i="1"/>
  <c r="AB179" i="1"/>
  <c r="AB177" i="1"/>
  <c r="AB175" i="1"/>
  <c r="AB173" i="1"/>
  <c r="AB171" i="1"/>
  <c r="AB169" i="1"/>
  <c r="AB167" i="1"/>
  <c r="AB165" i="1"/>
  <c r="AB163" i="1"/>
  <c r="AB161" i="1"/>
  <c r="AB159" i="1"/>
  <c r="AB157" i="1"/>
  <c r="AB155" i="1"/>
  <c r="AB153" i="1"/>
  <c r="AB151" i="1"/>
  <c r="AB149" i="1"/>
  <c r="AB147" i="1"/>
  <c r="AB145" i="1"/>
  <c r="AB143" i="1"/>
  <c r="AB141" i="1"/>
  <c r="AB139" i="1"/>
  <c r="AB137" i="1"/>
  <c r="AB135" i="1"/>
  <c r="AB133" i="1"/>
  <c r="AB131" i="1"/>
  <c r="AB129" i="1"/>
  <c r="AB127" i="1"/>
  <c r="AB125" i="1"/>
  <c r="AB123" i="1"/>
  <c r="AB121" i="1"/>
  <c r="AB119" i="1"/>
  <c r="AB117" i="1"/>
  <c r="AB115" i="1"/>
  <c r="AB113" i="1"/>
  <c r="AB111" i="1"/>
  <c r="AB109" i="1"/>
  <c r="AB107" i="1"/>
  <c r="AB105" i="1"/>
  <c r="AB103" i="1"/>
  <c r="AB101" i="1"/>
  <c r="AB99" i="1"/>
  <c r="AB97" i="1"/>
  <c r="AB95" i="1"/>
  <c r="AB194" i="1"/>
  <c r="AB190" i="1"/>
  <c r="AB186" i="1"/>
  <c r="AB182" i="1"/>
  <c r="AB178" i="1"/>
  <c r="AB174" i="1"/>
  <c r="AB170" i="1"/>
  <c r="AB166" i="1"/>
  <c r="AB162" i="1"/>
  <c r="AB158" i="1"/>
  <c r="AB154" i="1"/>
  <c r="AB150" i="1"/>
  <c r="AB146" i="1"/>
  <c r="AB142" i="1"/>
  <c r="AB138" i="1"/>
  <c r="AB134" i="1"/>
  <c r="AB130" i="1"/>
  <c r="AB126" i="1"/>
  <c r="AB122" i="1"/>
  <c r="AB118" i="1"/>
  <c r="AB114" i="1"/>
  <c r="AB110" i="1"/>
  <c r="AB106" i="1"/>
  <c r="AB102" i="1"/>
  <c r="AB98" i="1"/>
  <c r="AB94" i="1"/>
  <c r="AB92" i="1"/>
  <c r="AB90" i="1"/>
  <c r="AB88" i="1"/>
  <c r="AB86" i="1"/>
  <c r="AB84" i="1"/>
  <c r="AB82" i="1"/>
  <c r="AB80" i="1"/>
  <c r="AB78" i="1"/>
  <c r="AB76" i="1"/>
  <c r="AB74" i="1"/>
  <c r="AB72" i="1"/>
  <c r="AB70" i="1"/>
  <c r="AB196" i="1"/>
  <c r="AB192" i="1"/>
  <c r="AB188" i="1"/>
  <c r="AB184" i="1"/>
  <c r="AB180" i="1"/>
  <c r="AB176" i="1"/>
  <c r="AB172" i="1"/>
  <c r="AB168" i="1"/>
  <c r="AB164" i="1"/>
  <c r="AB160" i="1"/>
  <c r="AB156" i="1"/>
  <c r="AB152" i="1"/>
  <c r="AB148" i="1"/>
  <c r="AB144" i="1"/>
  <c r="AB140" i="1"/>
  <c r="AB136" i="1"/>
  <c r="AB132" i="1"/>
  <c r="AB128" i="1"/>
  <c r="AB124" i="1"/>
  <c r="AB120" i="1"/>
  <c r="AB116" i="1"/>
  <c r="AB112" i="1"/>
  <c r="AB108" i="1"/>
  <c r="AB104" i="1"/>
  <c r="AB100" i="1"/>
  <c r="AB96" i="1"/>
  <c r="AB93" i="1"/>
  <c r="AB91" i="1"/>
  <c r="AB89" i="1"/>
  <c r="AB87" i="1"/>
  <c r="AB85" i="1"/>
  <c r="AB83" i="1"/>
  <c r="AB81" i="1"/>
  <c r="AB79" i="1"/>
  <c r="AB77" i="1"/>
  <c r="AB75" i="1"/>
  <c r="AB73" i="1"/>
  <c r="AB71" i="1"/>
  <c r="AB69" i="1"/>
  <c r="AB55" i="1"/>
  <c r="AB4" i="1"/>
  <c r="AB9" i="1"/>
  <c r="AB13" i="1"/>
  <c r="AB17" i="1"/>
  <c r="AB21" i="1"/>
  <c r="AB25" i="1"/>
  <c r="AB262" i="1"/>
  <c r="AB245" i="1"/>
  <c r="AB229" i="1"/>
  <c r="AB213" i="1"/>
  <c r="AB255" i="1"/>
  <c r="AB223" i="1"/>
  <c r="AB31" i="1"/>
  <c r="AB39" i="1"/>
  <c r="AB47" i="1"/>
  <c r="AB59" i="1"/>
  <c r="AB67" i="1"/>
  <c r="AB211" i="1"/>
  <c r="AB42" i="1"/>
  <c r="AB58" i="1"/>
  <c r="AB199" i="1"/>
  <c r="AB219" i="1"/>
  <c r="AB40" i="1"/>
  <c r="AB56" i="1"/>
  <c r="AB198" i="1"/>
  <c r="AB263" i="1"/>
  <c r="AB254" i="1"/>
  <c r="AB246" i="1"/>
  <c r="AB238" i="1"/>
  <c r="AB230" i="1"/>
  <c r="AB222" i="1"/>
  <c r="AB214" i="1"/>
  <c r="AB206" i="1"/>
  <c r="AB8" i="1"/>
  <c r="AB12" i="1"/>
  <c r="AB16" i="1"/>
  <c r="AB20" i="1"/>
  <c r="AB24" i="1"/>
  <c r="AB28" i="1"/>
  <c r="AB249" i="1"/>
  <c r="AB233" i="1"/>
  <c r="AB217" i="1"/>
  <c r="AB261" i="1"/>
  <c r="AB231" i="1"/>
  <c r="AB29" i="1"/>
  <c r="AB37" i="1"/>
  <c r="AB45" i="1"/>
  <c r="AB53" i="1"/>
  <c r="AB61" i="1"/>
  <c r="AB259" i="1"/>
  <c r="AB30" i="1"/>
  <c r="AB46" i="1"/>
  <c r="AB62" i="1"/>
  <c r="AB201" i="1"/>
  <c r="AB36" i="1"/>
  <c r="AB52" i="1"/>
  <c r="AB68" i="1"/>
  <c r="AB260" i="1"/>
  <c r="AB252" i="1"/>
  <c r="AB244" i="1"/>
  <c r="AB236" i="1"/>
  <c r="AB228" i="1"/>
  <c r="AB220" i="1"/>
  <c r="AB212" i="1"/>
  <c r="AB204" i="1"/>
  <c r="AB7" i="1"/>
  <c r="AB11" i="1"/>
  <c r="AB15" i="1"/>
  <c r="AB19" i="1"/>
  <c r="AB23" i="1"/>
  <c r="AB27" i="1"/>
  <c r="AB253" i="1"/>
  <c r="AB237" i="1"/>
  <c r="AB221" i="1"/>
  <c r="AB205" i="1"/>
  <c r="AB239" i="1"/>
  <c r="AB207" i="1"/>
  <c r="AB35" i="1"/>
  <c r="AB43" i="1"/>
  <c r="AB51" i="1"/>
  <c r="AB63" i="1"/>
  <c r="AB243" i="1"/>
  <c r="AB34" i="1"/>
  <c r="AB50" i="1"/>
  <c r="AB66" i="1"/>
  <c r="AB251" i="1"/>
  <c r="AB32" i="1"/>
  <c r="AB48" i="1"/>
  <c r="AB64" i="1"/>
  <c r="AB202" i="1"/>
  <c r="S4" i="1"/>
  <c r="U4" i="1" s="1"/>
  <c r="S34" i="1"/>
  <c r="U34" i="1" s="1"/>
  <c r="S39" i="1"/>
  <c r="U39" i="1" s="1"/>
  <c r="S30" i="1"/>
  <c r="U30" i="1" s="1"/>
  <c r="S171" i="1"/>
  <c r="U171" i="1" s="1"/>
  <c r="S27" i="1"/>
  <c r="U27" i="1" s="1"/>
  <c r="S155" i="1"/>
  <c r="U155" i="1" s="1"/>
  <c r="S32" i="1"/>
  <c r="U32" i="1" s="1"/>
  <c r="S84" i="1"/>
  <c r="U84" i="1" s="1"/>
  <c r="S136" i="1"/>
  <c r="U136" i="1" s="1"/>
  <c r="S188" i="1"/>
  <c r="U188" i="1" s="1"/>
  <c r="S143" i="1"/>
  <c r="U143" i="1" s="1"/>
  <c r="S91" i="1"/>
  <c r="U91" i="1" s="1"/>
  <c r="S195" i="1"/>
  <c r="U195" i="1" s="1"/>
  <c r="S173" i="1"/>
  <c r="U173" i="1" s="1"/>
  <c r="S121" i="1"/>
  <c r="U121" i="1" s="1"/>
  <c r="S69" i="1"/>
  <c r="U69" i="1" s="1"/>
  <c r="S17" i="1"/>
  <c r="U17" i="1" s="1"/>
  <c r="S23" i="1"/>
  <c r="U23" i="1" s="1"/>
  <c r="S127" i="1"/>
  <c r="U127" i="1" s="1"/>
  <c r="S75" i="1"/>
  <c r="U75" i="1" s="1"/>
  <c r="S179" i="1"/>
  <c r="U179" i="1" s="1"/>
  <c r="S22" i="1"/>
  <c r="U22" i="1" s="1"/>
  <c r="S74" i="1"/>
  <c r="U74" i="1" s="1"/>
  <c r="S126" i="1"/>
  <c r="U126" i="1" s="1"/>
  <c r="S178" i="1"/>
  <c r="U178" i="1" s="1"/>
  <c r="S31" i="1"/>
  <c r="U31" i="1" s="1"/>
  <c r="S135" i="1"/>
  <c r="U135" i="1" s="1"/>
  <c r="S187" i="1"/>
  <c r="U187" i="1" s="1"/>
  <c r="S83" i="1"/>
  <c r="U83" i="1" s="1"/>
  <c r="S82" i="1"/>
  <c r="U82" i="1" s="1"/>
  <c r="S134" i="1"/>
  <c r="U134" i="1" s="1"/>
  <c r="S186" i="1"/>
  <c r="U186" i="1" s="1"/>
  <c r="S157" i="1"/>
  <c r="U157" i="1" s="1"/>
  <c r="S105" i="1"/>
  <c r="U105" i="1" s="1"/>
  <c r="S53" i="1"/>
  <c r="U53" i="1" s="1"/>
  <c r="S10" i="1"/>
  <c r="U10" i="1" s="1"/>
  <c r="S62" i="1"/>
  <c r="U62" i="1" s="1"/>
  <c r="S114" i="1"/>
  <c r="U114" i="1" s="1"/>
  <c r="S166" i="1"/>
  <c r="U166" i="1" s="1"/>
  <c r="S63" i="1"/>
  <c r="U63" i="1" s="1"/>
  <c r="S167" i="1"/>
  <c r="U167" i="1" s="1"/>
  <c r="S11" i="1"/>
  <c r="U11" i="1" s="1"/>
  <c r="S115" i="1"/>
  <c r="U115" i="1" s="1"/>
  <c r="S44" i="1"/>
  <c r="U44" i="1" s="1"/>
  <c r="S96" i="1"/>
  <c r="U96" i="1" s="1"/>
  <c r="S148" i="1"/>
  <c r="U148" i="1" s="1"/>
  <c r="S200" i="1"/>
  <c r="U200" i="1" s="1"/>
  <c r="S56" i="1"/>
  <c r="U56" i="1" s="1"/>
  <c r="S108" i="1"/>
  <c r="U108" i="1" s="1"/>
  <c r="S160" i="1"/>
  <c r="U160" i="1" s="1"/>
  <c r="S20" i="1"/>
  <c r="U20" i="1" s="1"/>
  <c r="S72" i="1"/>
  <c r="U72" i="1" s="1"/>
  <c r="S124" i="1"/>
  <c r="U124" i="1" s="1"/>
  <c r="S176" i="1"/>
  <c r="U176" i="1" s="1"/>
  <c r="S161" i="1"/>
  <c r="U161" i="1" s="1"/>
  <c r="S109" i="1"/>
  <c r="U109" i="1" s="1"/>
  <c r="S57" i="1"/>
  <c r="U57" i="1" s="1"/>
  <c r="S5" i="1"/>
  <c r="U5" i="1" s="1"/>
  <c r="S177" i="1"/>
  <c r="U177" i="1" s="1"/>
  <c r="S125" i="1"/>
  <c r="U125" i="1" s="1"/>
  <c r="S73" i="1"/>
  <c r="U73" i="1" s="1"/>
  <c r="S21" i="1"/>
  <c r="U21" i="1" s="1"/>
  <c r="S38" i="1"/>
  <c r="U38" i="1" s="1"/>
  <c r="S90" i="1"/>
  <c r="U90" i="1" s="1"/>
  <c r="S142" i="1"/>
  <c r="U142" i="1" s="1"/>
  <c r="S194" i="1"/>
  <c r="U194" i="1" s="1"/>
  <c r="S54" i="1"/>
  <c r="U54" i="1" s="1"/>
  <c r="S106" i="1"/>
  <c r="U106" i="1" s="1"/>
  <c r="S158" i="1"/>
  <c r="U158" i="1" s="1"/>
  <c r="S199" i="1"/>
  <c r="U199" i="1" s="1"/>
  <c r="S95" i="1"/>
  <c r="U95" i="1" s="1"/>
  <c r="S43" i="1"/>
  <c r="U43" i="1" s="1"/>
  <c r="S147" i="1"/>
  <c r="U147" i="1" s="1"/>
  <c r="S47" i="1"/>
  <c r="U47" i="1" s="1"/>
  <c r="S151" i="1"/>
  <c r="U151" i="1" s="1"/>
  <c r="S203" i="1"/>
  <c r="U203" i="1" s="1"/>
  <c r="S99" i="1"/>
  <c r="U99" i="1" s="1"/>
  <c r="S129" i="1"/>
  <c r="U129" i="1" s="1"/>
  <c r="S77" i="1"/>
  <c r="U77" i="1" s="1"/>
  <c r="S25" i="1"/>
  <c r="U25" i="1" s="1"/>
  <c r="S181" i="1"/>
  <c r="U181" i="1" s="1"/>
  <c r="S24" i="1"/>
  <c r="U24" i="1" s="1"/>
  <c r="S76" i="1"/>
  <c r="U76" i="1" s="1"/>
  <c r="S128" i="1"/>
  <c r="U128" i="1" s="1"/>
  <c r="S180" i="1"/>
  <c r="U180" i="1" s="1"/>
  <c r="S145" i="1"/>
  <c r="U145" i="1" s="1"/>
  <c r="S93" i="1"/>
  <c r="U93" i="1" s="1"/>
  <c r="S41" i="1"/>
  <c r="U41" i="1" s="1"/>
  <c r="S197" i="1"/>
  <c r="U197" i="1" s="1"/>
  <c r="S71" i="1"/>
  <c r="U71" i="1" s="1"/>
  <c r="S175" i="1"/>
  <c r="U175" i="1" s="1"/>
  <c r="S19" i="1"/>
  <c r="U19" i="1" s="1"/>
  <c r="S123" i="1"/>
  <c r="U123" i="1" s="1"/>
  <c r="S55" i="1"/>
  <c r="U55" i="1" s="1"/>
  <c r="S159" i="1"/>
  <c r="U159" i="1" s="1"/>
  <c r="S107" i="1"/>
  <c r="U107" i="1" s="1"/>
  <c r="S36" i="1"/>
  <c r="U36" i="1" s="1"/>
  <c r="S88" i="1"/>
  <c r="U88" i="1" s="1"/>
  <c r="S140" i="1"/>
  <c r="U140" i="1" s="1"/>
  <c r="S192" i="1"/>
  <c r="U192" i="1" s="1"/>
  <c r="S190" i="1"/>
  <c r="U190" i="1" s="1"/>
  <c r="S86" i="1"/>
  <c r="U86" i="1" s="1"/>
  <c r="S50" i="1"/>
  <c r="U50" i="1" s="1"/>
  <c r="S102" i="1"/>
  <c r="U102" i="1" s="1"/>
  <c r="S154" i="1"/>
  <c r="U154" i="1" s="1"/>
  <c r="S16" i="1"/>
  <c r="U16" i="1" s="1"/>
  <c r="S68" i="1"/>
  <c r="U68" i="1" s="1"/>
  <c r="S120" i="1"/>
  <c r="U120" i="1" s="1"/>
  <c r="S172" i="1"/>
  <c r="U172" i="1" s="1"/>
  <c r="S40" i="1"/>
  <c r="U40" i="1" s="1"/>
  <c r="S92" i="1"/>
  <c r="U92" i="1" s="1"/>
  <c r="S144" i="1"/>
  <c r="U144" i="1" s="1"/>
  <c r="S196" i="1"/>
  <c r="U196" i="1" s="1"/>
  <c r="S7" i="1"/>
  <c r="U7" i="1" s="1"/>
  <c r="S111" i="1"/>
  <c r="U111" i="1" s="1"/>
  <c r="S59" i="1"/>
  <c r="U59" i="1" s="1"/>
  <c r="S163" i="1"/>
  <c r="U163" i="1" s="1"/>
  <c r="S6" i="1"/>
  <c r="U6" i="1" s="1"/>
  <c r="S58" i="1"/>
  <c r="U58" i="1" s="1"/>
  <c r="S110" i="1"/>
  <c r="U110" i="1" s="1"/>
  <c r="S162" i="1"/>
  <c r="U162" i="1" s="1"/>
  <c r="S48" i="1"/>
  <c r="U48" i="1" s="1"/>
  <c r="S100" i="1"/>
  <c r="U100" i="1" s="1"/>
  <c r="S152" i="1"/>
  <c r="U152" i="1" s="1"/>
  <c r="S15" i="1"/>
  <c r="U15" i="1" s="1"/>
  <c r="S119" i="1"/>
  <c r="U119" i="1" s="1"/>
  <c r="S67" i="1"/>
  <c r="U67" i="1" s="1"/>
  <c r="S14" i="1"/>
  <c r="U14" i="1" s="1"/>
  <c r="S66" i="1"/>
  <c r="U66" i="1" s="1"/>
  <c r="S118" i="1"/>
  <c r="U118" i="1" s="1"/>
  <c r="S170" i="1"/>
  <c r="U170" i="1" s="1"/>
  <c r="S141" i="1"/>
  <c r="U141" i="1" s="1"/>
  <c r="S89" i="1"/>
  <c r="U89" i="1" s="1"/>
  <c r="S37" i="1"/>
  <c r="U37" i="1" s="1"/>
  <c r="S193" i="1"/>
  <c r="U193" i="1" s="1"/>
  <c r="S26" i="1"/>
  <c r="U26" i="1" s="1"/>
  <c r="S78" i="1"/>
  <c r="U78" i="1" s="1"/>
  <c r="S130" i="1"/>
  <c r="U130" i="1" s="1"/>
  <c r="S182" i="1"/>
  <c r="U182" i="1" s="1"/>
  <c r="S183" i="1"/>
  <c r="U183" i="1" s="1"/>
  <c r="S79" i="1"/>
  <c r="U79" i="1" s="1"/>
  <c r="S131" i="1"/>
  <c r="U131" i="1" s="1"/>
  <c r="S153" i="1"/>
  <c r="U153" i="1" s="1"/>
  <c r="S101" i="1"/>
  <c r="U101" i="1" s="1"/>
  <c r="S49" i="1"/>
  <c r="U49" i="1" s="1"/>
  <c r="S12" i="1"/>
  <c r="U12" i="1" s="1"/>
  <c r="S64" i="1"/>
  <c r="U64" i="1" s="1"/>
  <c r="S116" i="1"/>
  <c r="U116" i="1" s="1"/>
  <c r="S168" i="1"/>
  <c r="U168" i="1" s="1"/>
  <c r="S28" i="1"/>
  <c r="U28" i="1" s="1"/>
  <c r="S80" i="1"/>
  <c r="U80" i="1" s="1"/>
  <c r="S132" i="1"/>
  <c r="U132" i="1" s="1"/>
  <c r="S184" i="1"/>
  <c r="U184" i="1" s="1"/>
  <c r="S169" i="1"/>
  <c r="U169" i="1" s="1"/>
  <c r="S117" i="1"/>
  <c r="U117" i="1" s="1"/>
  <c r="S65" i="1"/>
  <c r="U65" i="1" s="1"/>
  <c r="S13" i="1"/>
  <c r="U13" i="1" s="1"/>
  <c r="S133" i="1"/>
  <c r="U133" i="1" s="1"/>
  <c r="S81" i="1"/>
  <c r="U81" i="1" s="1"/>
  <c r="S29" i="1"/>
  <c r="U29" i="1" s="1"/>
  <c r="S185" i="1"/>
  <c r="U185" i="1" s="1"/>
  <c r="S46" i="1"/>
  <c r="U46" i="1" s="1"/>
  <c r="S98" i="1"/>
  <c r="U98" i="1" s="1"/>
  <c r="S150" i="1"/>
  <c r="U150" i="1" s="1"/>
  <c r="S202" i="1"/>
  <c r="U202" i="1" s="1"/>
  <c r="S191" i="1"/>
  <c r="U191" i="1" s="1"/>
  <c r="S87" i="1"/>
  <c r="U87" i="1" s="1"/>
  <c r="S35" i="1"/>
  <c r="U35" i="1" s="1"/>
  <c r="S139" i="1"/>
  <c r="U139" i="1" s="1"/>
  <c r="S103" i="1"/>
  <c r="U103" i="1" s="1"/>
  <c r="S51" i="1"/>
  <c r="U51" i="1" s="1"/>
  <c r="S149" i="1"/>
  <c r="U149" i="1" s="1"/>
  <c r="S97" i="1"/>
  <c r="U97" i="1" s="1"/>
  <c r="S45" i="1"/>
  <c r="U45" i="1" s="1"/>
  <c r="S201" i="1"/>
  <c r="U201" i="1" s="1"/>
  <c r="S42" i="1"/>
  <c r="U42" i="1" s="1"/>
  <c r="S94" i="1"/>
  <c r="U94" i="1" s="1"/>
  <c r="S146" i="1"/>
  <c r="U146" i="1" s="1"/>
  <c r="S198" i="1"/>
  <c r="U198" i="1" s="1"/>
  <c r="S165" i="1"/>
  <c r="U165" i="1" s="1"/>
  <c r="S113" i="1"/>
  <c r="U113" i="1" s="1"/>
  <c r="S61" i="1"/>
  <c r="U61" i="1" s="1"/>
  <c r="S9" i="1"/>
  <c r="U9" i="1" s="1"/>
  <c r="S8" i="1"/>
  <c r="U8" i="1" s="1"/>
  <c r="S60" i="1"/>
  <c r="U60" i="1" s="1"/>
  <c r="S112" i="1"/>
  <c r="U112" i="1" s="1"/>
  <c r="S164" i="1"/>
  <c r="U164" i="1" s="1"/>
  <c r="S52" i="1"/>
  <c r="U52" i="1" s="1"/>
  <c r="S104" i="1"/>
  <c r="U104" i="1" s="1"/>
  <c r="S156" i="1"/>
  <c r="U156" i="1" s="1"/>
  <c r="S18" i="1"/>
  <c r="U18" i="1" s="1"/>
  <c r="S70" i="1"/>
  <c r="U70" i="1" s="1"/>
  <c r="S122" i="1"/>
  <c r="U122" i="1" s="1"/>
  <c r="S174" i="1"/>
  <c r="U174" i="1" s="1"/>
  <c r="S137" i="1"/>
  <c r="U137" i="1" s="1"/>
  <c r="S85" i="1"/>
  <c r="U85" i="1" s="1"/>
  <c r="S33" i="1"/>
  <c r="U33" i="1" s="1"/>
  <c r="S189" i="1"/>
  <c r="U189" i="1" s="1"/>
  <c r="S138" i="1"/>
  <c r="U138" i="1" s="1"/>
  <c r="W3" i="2" l="1"/>
  <c r="AH2" i="1"/>
</calcChain>
</file>

<file path=xl/comments1.xml><?xml version="1.0" encoding="utf-8"?>
<comments xmlns="http://schemas.openxmlformats.org/spreadsheetml/2006/main">
  <authors>
    <author>Пользователь Windows</author>
  </authors>
  <commentList>
    <comment ref="H5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Пользователь Windows:
</t>
        </r>
        <r>
          <rPr>
            <sz val="9"/>
            <color indexed="81"/>
            <rFont val="Tahoma"/>
            <family val="2"/>
            <charset val="204"/>
          </rPr>
          <t>Коэффициент из соответствующей недели 2013 года</t>
        </r>
      </text>
    </comment>
    <comment ref="H6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Пользователь Windows:
</t>
        </r>
        <r>
          <rPr>
            <sz val="9"/>
            <color indexed="81"/>
            <rFont val="Tahoma"/>
            <family val="2"/>
            <charset val="204"/>
          </rPr>
          <t>Коэффициент из соответствующей недели 2013 года</t>
        </r>
      </text>
    </comment>
    <comment ref="H7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Пользователь Windows:
</t>
        </r>
        <r>
          <rPr>
            <sz val="9"/>
            <color indexed="81"/>
            <rFont val="Tahoma"/>
            <family val="2"/>
            <charset val="204"/>
          </rPr>
          <t>Коэффициент из соответствующей недели 2013 года</t>
        </r>
      </text>
    </comment>
    <comment ref="H8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Пользователь Windows:
</t>
        </r>
        <r>
          <rPr>
            <sz val="9"/>
            <color indexed="81"/>
            <rFont val="Tahoma"/>
            <family val="2"/>
            <charset val="204"/>
          </rPr>
          <t>Коэффициент из соответствующей недели 2013 года</t>
        </r>
      </text>
    </comment>
    <comment ref="H9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Пользователь Windows:
</t>
        </r>
        <r>
          <rPr>
            <sz val="9"/>
            <color indexed="81"/>
            <rFont val="Tahoma"/>
            <family val="2"/>
            <charset val="204"/>
          </rPr>
          <t>Коэффициент из соответствующей недели 2013 года</t>
        </r>
      </text>
    </comment>
    <comment ref="H10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Пользователь Windows:
</t>
        </r>
        <r>
          <rPr>
            <sz val="9"/>
            <color indexed="81"/>
            <rFont val="Tahoma"/>
            <family val="2"/>
            <charset val="204"/>
          </rPr>
          <t>Коэффициент из соответствующей недели 2013 года</t>
        </r>
      </text>
    </comment>
    <comment ref="H11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Пользователь Windows:
</t>
        </r>
        <r>
          <rPr>
            <sz val="9"/>
            <color indexed="81"/>
            <rFont val="Tahoma"/>
            <family val="2"/>
            <charset val="204"/>
          </rPr>
          <t>Коэффициент из соответствующей недели 2013 года</t>
        </r>
      </text>
    </comment>
    <comment ref="H1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Пользователь Windows:
</t>
        </r>
        <r>
          <rPr>
            <sz val="9"/>
            <color indexed="81"/>
            <rFont val="Tahoma"/>
            <family val="2"/>
            <charset val="204"/>
          </rPr>
          <t>Коэффициент из соответствующей недели 2013 года</t>
        </r>
      </text>
    </comment>
    <comment ref="H13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Пользователь Windows:
</t>
        </r>
        <r>
          <rPr>
            <sz val="9"/>
            <color indexed="81"/>
            <rFont val="Tahoma"/>
            <family val="2"/>
            <charset val="204"/>
          </rPr>
          <t>Коэффициент из соответствующей недели 2013 года</t>
        </r>
      </text>
    </comment>
    <comment ref="H14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Пользователь Windows:
</t>
        </r>
        <r>
          <rPr>
            <sz val="9"/>
            <color indexed="81"/>
            <rFont val="Tahoma"/>
            <family val="2"/>
            <charset val="204"/>
          </rPr>
          <t>Коэффициент из соответствующей недели 2013 года</t>
        </r>
      </text>
    </comment>
    <comment ref="H15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Пользователь Windows:
</t>
        </r>
        <r>
          <rPr>
            <sz val="9"/>
            <color indexed="81"/>
            <rFont val="Tahoma"/>
            <family val="2"/>
            <charset val="204"/>
          </rPr>
          <t>Коэффициент из соответствующей недели 2013 года</t>
        </r>
      </text>
    </comment>
    <comment ref="H16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Пользователь Windows:
</t>
        </r>
        <r>
          <rPr>
            <sz val="9"/>
            <color indexed="81"/>
            <rFont val="Tahoma"/>
            <family val="2"/>
            <charset val="204"/>
          </rPr>
          <t>Коэффициент из соответствующей недели 2013 года</t>
        </r>
      </text>
    </comment>
    <comment ref="H17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Пользователь Windows:
</t>
        </r>
        <r>
          <rPr>
            <sz val="9"/>
            <color indexed="81"/>
            <rFont val="Tahoma"/>
            <family val="2"/>
            <charset val="204"/>
          </rPr>
          <t>Коэффициент из соответствующей недели 2013 года</t>
        </r>
      </text>
    </comment>
    <comment ref="H18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Пользователь Windows:
</t>
        </r>
        <r>
          <rPr>
            <sz val="9"/>
            <color indexed="81"/>
            <rFont val="Tahoma"/>
            <family val="2"/>
            <charset val="204"/>
          </rPr>
          <t>Коэффициент из соответствующей недели 2013 года</t>
        </r>
      </text>
    </comment>
    <comment ref="H19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Пользователь Windows:
</t>
        </r>
        <r>
          <rPr>
            <sz val="9"/>
            <color indexed="81"/>
            <rFont val="Tahoma"/>
            <family val="2"/>
            <charset val="204"/>
          </rPr>
          <t>Коэффициент из соответствующей недели 2013 года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Пользователь Windows:
</t>
        </r>
        <r>
          <rPr>
            <sz val="9"/>
            <color indexed="81"/>
            <rFont val="Tahoma"/>
            <family val="2"/>
            <charset val="204"/>
          </rPr>
          <t>Коэффициент из соответствующей недели 2013 года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Пользователь Windows:
</t>
        </r>
        <r>
          <rPr>
            <sz val="9"/>
            <color indexed="81"/>
            <rFont val="Tahoma"/>
            <family val="2"/>
            <charset val="204"/>
          </rPr>
          <t>Коэффициент из соответствующей недели 2013 года</t>
        </r>
      </text>
    </comment>
    <comment ref="H2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Пользователь Windows:
</t>
        </r>
        <r>
          <rPr>
            <sz val="9"/>
            <color indexed="81"/>
            <rFont val="Tahoma"/>
            <family val="2"/>
            <charset val="204"/>
          </rPr>
          <t>Коэффициент из соответствующей недели 2013 года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Пользователь Windows:
</t>
        </r>
        <r>
          <rPr>
            <sz val="9"/>
            <color indexed="81"/>
            <rFont val="Tahoma"/>
            <family val="2"/>
            <charset val="204"/>
          </rPr>
          <t>Коэффициент из соответствующей недели 2013 года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Пользователь Windows:
</t>
        </r>
        <r>
          <rPr>
            <sz val="9"/>
            <color indexed="81"/>
            <rFont val="Tahoma"/>
            <family val="2"/>
            <charset val="204"/>
          </rPr>
          <t>Коэффициент из соответствующей недели 2013 года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Пользователь Windows:
</t>
        </r>
        <r>
          <rPr>
            <sz val="9"/>
            <color indexed="81"/>
            <rFont val="Tahoma"/>
            <family val="2"/>
            <charset val="204"/>
          </rPr>
          <t>Коэффициент из соответствующей недели 2013 года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Пользователь Windows:
</t>
        </r>
        <r>
          <rPr>
            <sz val="9"/>
            <color indexed="81"/>
            <rFont val="Tahoma"/>
            <family val="2"/>
            <charset val="204"/>
          </rPr>
          <t>Коэффициент из соответствующей недели 2013 года</t>
        </r>
      </text>
    </comment>
    <comment ref="H27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Пользователь Windows:
</t>
        </r>
        <r>
          <rPr>
            <sz val="9"/>
            <color indexed="81"/>
            <rFont val="Tahoma"/>
            <family val="2"/>
            <charset val="204"/>
          </rPr>
          <t>Коэффициент из соответствующей недели 2013 года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Пользователь Windows:
</t>
        </r>
        <r>
          <rPr>
            <sz val="9"/>
            <color indexed="81"/>
            <rFont val="Tahoma"/>
            <family val="2"/>
            <charset val="204"/>
          </rPr>
          <t>Коэффициент из соответствующей недели 2013 года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Пользователь Windows:
</t>
        </r>
        <r>
          <rPr>
            <sz val="9"/>
            <color indexed="81"/>
            <rFont val="Tahoma"/>
            <family val="2"/>
            <charset val="204"/>
          </rPr>
          <t>Коэффициент из соответствующей недели 2013 года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Пользователь Windows:
</t>
        </r>
        <r>
          <rPr>
            <sz val="9"/>
            <color indexed="81"/>
            <rFont val="Tahoma"/>
            <family val="2"/>
            <charset val="204"/>
          </rPr>
          <t>Коэффициент из соответствующей недели 2013 года</t>
        </r>
      </text>
    </comment>
    <comment ref="H179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 Windows:</t>
        </r>
        <r>
          <rPr>
            <sz val="9"/>
            <color indexed="81"/>
            <rFont val="Tahoma"/>
            <family val="2"/>
            <charset val="204"/>
          </rPr>
          <t xml:space="preserve">
Коэффициент из соответствующей недели 2014 года</t>
        </r>
      </text>
    </comment>
    <comment ref="H180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 Windows:</t>
        </r>
        <r>
          <rPr>
            <sz val="9"/>
            <color indexed="81"/>
            <rFont val="Tahoma"/>
            <family val="2"/>
            <charset val="204"/>
          </rPr>
          <t xml:space="preserve">
Коэффициент из соответствующей недели 2014 года</t>
        </r>
      </text>
    </comment>
    <comment ref="H181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 Windows:</t>
        </r>
        <r>
          <rPr>
            <sz val="9"/>
            <color indexed="81"/>
            <rFont val="Tahoma"/>
            <family val="2"/>
            <charset val="204"/>
          </rPr>
          <t xml:space="preserve">
Коэффициент из соответствующей недели 2014 года</t>
        </r>
      </text>
    </comment>
    <comment ref="H182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 Windows:</t>
        </r>
        <r>
          <rPr>
            <sz val="9"/>
            <color indexed="81"/>
            <rFont val="Tahoma"/>
            <family val="2"/>
            <charset val="204"/>
          </rPr>
          <t xml:space="preserve">
Коэффициент из соответствующей недели 2014 года</t>
        </r>
      </text>
    </comment>
    <comment ref="H183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 Windows:</t>
        </r>
        <r>
          <rPr>
            <sz val="9"/>
            <color indexed="81"/>
            <rFont val="Tahoma"/>
            <family val="2"/>
            <charset val="204"/>
          </rPr>
          <t xml:space="preserve">
Коэффициент из соответствующей недели 2014 года</t>
        </r>
      </text>
    </comment>
    <comment ref="H184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 Windows:</t>
        </r>
        <r>
          <rPr>
            <sz val="9"/>
            <color indexed="81"/>
            <rFont val="Tahoma"/>
            <family val="2"/>
            <charset val="204"/>
          </rPr>
          <t xml:space="preserve">
Коэффициент из соответствующей недели 2014 года</t>
        </r>
      </text>
    </comment>
    <comment ref="H185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 Windows:</t>
        </r>
        <r>
          <rPr>
            <sz val="9"/>
            <color indexed="81"/>
            <rFont val="Tahoma"/>
            <family val="2"/>
            <charset val="204"/>
          </rPr>
          <t xml:space="preserve">
Коэффициент из соответствующей недели 2014 года</t>
        </r>
      </text>
    </comment>
    <comment ref="H186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 Windows:</t>
        </r>
        <r>
          <rPr>
            <sz val="9"/>
            <color indexed="81"/>
            <rFont val="Tahoma"/>
            <family val="2"/>
            <charset val="204"/>
          </rPr>
          <t xml:space="preserve">
Коэффициент из соответствующей недели 2014 года</t>
        </r>
      </text>
    </comment>
    <comment ref="H187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 Windows:</t>
        </r>
        <r>
          <rPr>
            <sz val="9"/>
            <color indexed="81"/>
            <rFont val="Tahoma"/>
            <family val="2"/>
            <charset val="204"/>
          </rPr>
          <t xml:space="preserve">
Коэффициент из соответствующей недели 2014 года</t>
        </r>
      </text>
    </comment>
    <comment ref="H188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 Windows:</t>
        </r>
        <r>
          <rPr>
            <sz val="9"/>
            <color indexed="81"/>
            <rFont val="Tahoma"/>
            <family val="2"/>
            <charset val="204"/>
          </rPr>
          <t xml:space="preserve">
Коэффициент из соответствующей недели 2014 года</t>
        </r>
      </text>
    </comment>
    <comment ref="H189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 Windows:</t>
        </r>
        <r>
          <rPr>
            <sz val="9"/>
            <color indexed="81"/>
            <rFont val="Tahoma"/>
            <family val="2"/>
            <charset val="204"/>
          </rPr>
          <t xml:space="preserve">
Коэффициент из соответствующей недели 2014 года</t>
        </r>
      </text>
    </comment>
    <comment ref="H190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 Windows:</t>
        </r>
        <r>
          <rPr>
            <sz val="9"/>
            <color indexed="81"/>
            <rFont val="Tahoma"/>
            <family val="2"/>
            <charset val="204"/>
          </rPr>
          <t xml:space="preserve">
Коэффициент из соответствующей недели 2014 года</t>
        </r>
      </text>
    </comment>
    <comment ref="H191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 Windows:</t>
        </r>
        <r>
          <rPr>
            <sz val="9"/>
            <color indexed="81"/>
            <rFont val="Tahoma"/>
            <family val="2"/>
            <charset val="204"/>
          </rPr>
          <t xml:space="preserve">
Коэффициент из соответствующей недели 2014 года</t>
        </r>
      </text>
    </comment>
    <comment ref="H192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 Windows:</t>
        </r>
        <r>
          <rPr>
            <sz val="9"/>
            <color indexed="81"/>
            <rFont val="Tahoma"/>
            <family val="2"/>
            <charset val="204"/>
          </rPr>
          <t xml:space="preserve">
Коэффициент из соответствующей недели 2014 года</t>
        </r>
      </text>
    </comment>
    <comment ref="H193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 Windows:</t>
        </r>
        <r>
          <rPr>
            <sz val="9"/>
            <color indexed="81"/>
            <rFont val="Tahoma"/>
            <family val="2"/>
            <charset val="204"/>
          </rPr>
          <t xml:space="preserve">
Коэффициент из соответствующей недели 2014 года</t>
        </r>
      </text>
    </comment>
    <comment ref="H194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 Windows:</t>
        </r>
        <r>
          <rPr>
            <sz val="9"/>
            <color indexed="81"/>
            <rFont val="Tahoma"/>
            <family val="2"/>
            <charset val="204"/>
          </rPr>
          <t xml:space="preserve">
Коэффициент из соответствующей недели 2014 года</t>
        </r>
      </text>
    </comment>
    <comment ref="H195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 Windows:</t>
        </r>
        <r>
          <rPr>
            <sz val="9"/>
            <color indexed="81"/>
            <rFont val="Tahoma"/>
            <family val="2"/>
            <charset val="204"/>
          </rPr>
          <t xml:space="preserve">
Коэффициент из соответствующей недели 2014 года</t>
        </r>
      </text>
    </comment>
    <comment ref="H196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 Windows:</t>
        </r>
        <r>
          <rPr>
            <sz val="9"/>
            <color indexed="81"/>
            <rFont val="Tahoma"/>
            <family val="2"/>
            <charset val="204"/>
          </rPr>
          <t xml:space="preserve">
Коэффициент из соответствующей недели 2014 года</t>
        </r>
      </text>
    </comment>
    <comment ref="H197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 Windows:</t>
        </r>
        <r>
          <rPr>
            <sz val="9"/>
            <color indexed="81"/>
            <rFont val="Tahoma"/>
            <family val="2"/>
            <charset val="204"/>
          </rPr>
          <t xml:space="preserve">
Коэффициент из соответствующей недели 2014 года</t>
        </r>
      </text>
    </comment>
    <comment ref="H198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 Windows:</t>
        </r>
        <r>
          <rPr>
            <sz val="9"/>
            <color indexed="81"/>
            <rFont val="Tahoma"/>
            <family val="2"/>
            <charset val="204"/>
          </rPr>
          <t xml:space="preserve">
Коэффициент из соответствующей недели 2014 года</t>
        </r>
      </text>
    </comment>
    <comment ref="H199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 Windows:</t>
        </r>
        <r>
          <rPr>
            <sz val="9"/>
            <color indexed="81"/>
            <rFont val="Tahoma"/>
            <family val="2"/>
            <charset val="204"/>
          </rPr>
          <t xml:space="preserve">
Коэффициент из соответствующей недели 2014 года</t>
        </r>
      </text>
    </comment>
    <comment ref="H200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 Windows:</t>
        </r>
        <r>
          <rPr>
            <sz val="9"/>
            <color indexed="81"/>
            <rFont val="Tahoma"/>
            <family val="2"/>
            <charset val="204"/>
          </rPr>
          <t xml:space="preserve">
Коэффициент из соответствующей недели 2014 года</t>
        </r>
      </text>
    </comment>
    <comment ref="H201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 Windows:</t>
        </r>
        <r>
          <rPr>
            <sz val="9"/>
            <color indexed="81"/>
            <rFont val="Tahoma"/>
            <family val="2"/>
            <charset val="204"/>
          </rPr>
          <t xml:space="preserve">
Коэффициент из соответствующей недели 2014 года</t>
        </r>
      </text>
    </comment>
    <comment ref="H202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 Windows:</t>
        </r>
        <r>
          <rPr>
            <sz val="9"/>
            <color indexed="81"/>
            <rFont val="Tahoma"/>
            <family val="2"/>
            <charset val="204"/>
          </rPr>
          <t xml:space="preserve">
Коэффициент из соответствующей недели 2014 года</t>
        </r>
      </text>
    </comment>
    <comment ref="H203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 Windows:</t>
        </r>
        <r>
          <rPr>
            <sz val="9"/>
            <color indexed="81"/>
            <rFont val="Tahoma"/>
            <family val="2"/>
            <charset val="204"/>
          </rPr>
          <t xml:space="preserve">
Коэффициент из соответствующей недели 2014 года</t>
        </r>
      </text>
    </comment>
    <comment ref="H204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 Windows:</t>
        </r>
        <r>
          <rPr>
            <sz val="9"/>
            <color indexed="81"/>
            <rFont val="Tahoma"/>
            <family val="2"/>
            <charset val="204"/>
          </rPr>
          <t xml:space="preserve">
Коэффициент из соответствующей недели 2014 года</t>
        </r>
      </text>
    </comment>
  </commentList>
</comments>
</file>

<file path=xl/comments2.xml><?xml version="1.0" encoding="utf-8"?>
<comments xmlns="http://schemas.openxmlformats.org/spreadsheetml/2006/main">
  <authors>
    <author>Пользователь Windows</author>
  </authors>
  <commentList>
    <comment ref="J4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Пользователь Windows:
</t>
        </r>
        <r>
          <rPr>
            <sz val="9"/>
            <color indexed="81"/>
            <rFont val="Tahoma"/>
            <family val="2"/>
            <charset val="204"/>
          </rPr>
          <t>Коэффициент из соответствующей недели 2013 года</t>
        </r>
      </text>
    </comment>
    <comment ref="J5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Пользователь Windows:
</t>
        </r>
        <r>
          <rPr>
            <sz val="9"/>
            <color indexed="81"/>
            <rFont val="Tahoma"/>
            <family val="2"/>
            <charset val="204"/>
          </rPr>
          <t>Коэффициент из соответствующей недели 2013 года</t>
        </r>
      </text>
    </comment>
    <comment ref="J6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Пользователь Windows:
</t>
        </r>
        <r>
          <rPr>
            <sz val="9"/>
            <color indexed="81"/>
            <rFont val="Tahoma"/>
            <family val="2"/>
            <charset val="204"/>
          </rPr>
          <t>Коэффициент из соответствующей недели 2013 года</t>
        </r>
      </text>
    </comment>
    <comment ref="J7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Пользователь Windows:
</t>
        </r>
        <r>
          <rPr>
            <sz val="9"/>
            <color indexed="81"/>
            <rFont val="Tahoma"/>
            <family val="2"/>
            <charset val="204"/>
          </rPr>
          <t>Коэффициент из соответствующей недели 2013 года</t>
        </r>
      </text>
    </comment>
    <comment ref="J8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Пользователь Windows:
</t>
        </r>
        <r>
          <rPr>
            <sz val="9"/>
            <color indexed="81"/>
            <rFont val="Tahoma"/>
            <family val="2"/>
            <charset val="204"/>
          </rPr>
          <t>Коэффициент из соответствующей недели 2013 года</t>
        </r>
      </text>
    </comment>
    <comment ref="J9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Пользователь Windows:
</t>
        </r>
        <r>
          <rPr>
            <sz val="9"/>
            <color indexed="81"/>
            <rFont val="Tahoma"/>
            <family val="2"/>
            <charset val="204"/>
          </rPr>
          <t>Коэффициент из соответствующей недели 2013 года</t>
        </r>
      </text>
    </comment>
    <comment ref="J10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Пользователь Windows:
</t>
        </r>
        <r>
          <rPr>
            <sz val="9"/>
            <color indexed="81"/>
            <rFont val="Tahoma"/>
            <family val="2"/>
            <charset val="204"/>
          </rPr>
          <t>Коэффициент из соответствующей недели 2013 года</t>
        </r>
      </text>
    </comment>
    <comment ref="J11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Пользователь Windows:
</t>
        </r>
        <r>
          <rPr>
            <sz val="9"/>
            <color indexed="81"/>
            <rFont val="Tahoma"/>
            <family val="2"/>
            <charset val="204"/>
          </rPr>
          <t>Коэффициент из соответствующей недели 2013 года</t>
        </r>
      </text>
    </comment>
    <comment ref="J1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Пользователь Windows:
</t>
        </r>
        <r>
          <rPr>
            <sz val="9"/>
            <color indexed="81"/>
            <rFont val="Tahoma"/>
            <family val="2"/>
            <charset val="204"/>
          </rPr>
          <t>Коэффициент из соответствующей недели 2013 года</t>
        </r>
      </text>
    </comment>
    <comment ref="J13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Пользователь Windows:
</t>
        </r>
        <r>
          <rPr>
            <sz val="9"/>
            <color indexed="81"/>
            <rFont val="Tahoma"/>
            <family val="2"/>
            <charset val="204"/>
          </rPr>
          <t>Коэффициент из соответствующей недели 2013 года</t>
        </r>
      </text>
    </comment>
    <comment ref="J14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Пользователь Windows:
</t>
        </r>
        <r>
          <rPr>
            <sz val="9"/>
            <color indexed="81"/>
            <rFont val="Tahoma"/>
            <family val="2"/>
            <charset val="204"/>
          </rPr>
          <t>Коэффициент из соответствующей недели 2013 года</t>
        </r>
      </text>
    </comment>
    <comment ref="J15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Пользователь Windows:
</t>
        </r>
        <r>
          <rPr>
            <sz val="9"/>
            <color indexed="81"/>
            <rFont val="Tahoma"/>
            <family val="2"/>
            <charset val="204"/>
          </rPr>
          <t>Коэффициент из соответствующей недели 2013 года</t>
        </r>
      </text>
    </comment>
    <comment ref="J16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Пользователь Windows:
</t>
        </r>
        <r>
          <rPr>
            <sz val="9"/>
            <color indexed="81"/>
            <rFont val="Tahoma"/>
            <family val="2"/>
            <charset val="204"/>
          </rPr>
          <t>Коэффициент из соответствующей недели 2013 года</t>
        </r>
      </text>
    </comment>
    <comment ref="J17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Пользователь Windows:
</t>
        </r>
        <r>
          <rPr>
            <sz val="9"/>
            <color indexed="81"/>
            <rFont val="Tahoma"/>
            <family val="2"/>
            <charset val="204"/>
          </rPr>
          <t>Коэффициент из соответствующей недели 2013 года</t>
        </r>
      </text>
    </comment>
    <comment ref="J18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Пользователь Windows:
</t>
        </r>
        <r>
          <rPr>
            <sz val="9"/>
            <color indexed="81"/>
            <rFont val="Tahoma"/>
            <family val="2"/>
            <charset val="204"/>
          </rPr>
          <t>Коэффициент из соответствующей недели 2013 года</t>
        </r>
      </text>
    </comment>
    <comment ref="J19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Пользователь Windows:
</t>
        </r>
        <r>
          <rPr>
            <sz val="9"/>
            <color indexed="81"/>
            <rFont val="Tahoma"/>
            <family val="2"/>
            <charset val="204"/>
          </rPr>
          <t>Коэффициент из соответствующей недели 2013 года</t>
        </r>
      </text>
    </comment>
    <comment ref="J20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Пользователь Windows:
</t>
        </r>
        <r>
          <rPr>
            <sz val="9"/>
            <color indexed="81"/>
            <rFont val="Tahoma"/>
            <family val="2"/>
            <charset val="204"/>
          </rPr>
          <t>Коэффициент из соответствующей недели 2013 года</t>
        </r>
      </text>
    </comment>
    <comment ref="J21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Пользователь Windows:
</t>
        </r>
        <r>
          <rPr>
            <sz val="9"/>
            <color indexed="81"/>
            <rFont val="Tahoma"/>
            <family val="2"/>
            <charset val="204"/>
          </rPr>
          <t>Коэффициент из соответствующей недели 2013 года</t>
        </r>
      </text>
    </comment>
    <comment ref="J2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Пользователь Windows:
</t>
        </r>
        <r>
          <rPr>
            <sz val="9"/>
            <color indexed="81"/>
            <rFont val="Tahoma"/>
            <family val="2"/>
            <charset val="204"/>
          </rPr>
          <t>Коэффициент из соответствующей недели 2013 года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Пользователь Windows:
</t>
        </r>
        <r>
          <rPr>
            <sz val="9"/>
            <color indexed="81"/>
            <rFont val="Tahoma"/>
            <family val="2"/>
            <charset val="204"/>
          </rPr>
          <t>Коэффициент из соответствующей недели 2013 года</t>
        </r>
      </text>
    </comment>
    <comment ref="J24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Пользователь Windows:
</t>
        </r>
        <r>
          <rPr>
            <sz val="9"/>
            <color indexed="81"/>
            <rFont val="Tahoma"/>
            <family val="2"/>
            <charset val="204"/>
          </rPr>
          <t>Коэффициент из соответствующей недели 2013 года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Пользователь Windows:
</t>
        </r>
        <r>
          <rPr>
            <sz val="9"/>
            <color indexed="81"/>
            <rFont val="Tahoma"/>
            <family val="2"/>
            <charset val="204"/>
          </rPr>
          <t>Коэффициент из соответствующей недели 2013 года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Пользователь Windows:
</t>
        </r>
        <r>
          <rPr>
            <sz val="9"/>
            <color indexed="81"/>
            <rFont val="Tahoma"/>
            <family val="2"/>
            <charset val="204"/>
          </rPr>
          <t>Коэффициент из соответствующей недели 2013 года</t>
        </r>
      </text>
    </comment>
    <comment ref="J27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Пользователь Windows:
</t>
        </r>
        <r>
          <rPr>
            <sz val="9"/>
            <color indexed="81"/>
            <rFont val="Tahoma"/>
            <family val="2"/>
            <charset val="204"/>
          </rPr>
          <t>Коэффициент из соответствующей недели 2013 года</t>
        </r>
      </text>
    </comment>
    <comment ref="J28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Пользователь Windows:
</t>
        </r>
        <r>
          <rPr>
            <sz val="9"/>
            <color indexed="81"/>
            <rFont val="Tahoma"/>
            <family val="2"/>
            <charset val="204"/>
          </rPr>
          <t>Коэффициент из соответствующей недели 2013 года</t>
        </r>
      </text>
    </comment>
    <comment ref="J29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Пользователь Windows:
</t>
        </r>
        <r>
          <rPr>
            <sz val="9"/>
            <color indexed="81"/>
            <rFont val="Tahoma"/>
            <family val="2"/>
            <charset val="204"/>
          </rPr>
          <t>Коэффициент из соответствующей недели 2013 года</t>
        </r>
      </text>
    </comment>
    <comment ref="J178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 Windows:</t>
        </r>
        <r>
          <rPr>
            <sz val="9"/>
            <color indexed="81"/>
            <rFont val="Tahoma"/>
            <family val="2"/>
            <charset val="204"/>
          </rPr>
          <t xml:space="preserve">
Коэффициент из соответствующей недели 2014 года</t>
        </r>
      </text>
    </comment>
    <comment ref="J179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 Windows:</t>
        </r>
        <r>
          <rPr>
            <sz val="9"/>
            <color indexed="81"/>
            <rFont val="Tahoma"/>
            <family val="2"/>
            <charset val="204"/>
          </rPr>
          <t xml:space="preserve">
Коэффициент из соответствующей недели 2014 года</t>
        </r>
      </text>
    </comment>
    <comment ref="J180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 Windows:</t>
        </r>
        <r>
          <rPr>
            <sz val="9"/>
            <color indexed="81"/>
            <rFont val="Tahoma"/>
            <family val="2"/>
            <charset val="204"/>
          </rPr>
          <t xml:space="preserve">
Коэффициент из соответствующей недели 2014 года</t>
        </r>
      </text>
    </comment>
    <comment ref="J181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 Windows:</t>
        </r>
        <r>
          <rPr>
            <sz val="9"/>
            <color indexed="81"/>
            <rFont val="Tahoma"/>
            <family val="2"/>
            <charset val="204"/>
          </rPr>
          <t xml:space="preserve">
Коэффициент из соответствующей недели 2014 года</t>
        </r>
      </text>
    </comment>
    <comment ref="J182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 Windows:</t>
        </r>
        <r>
          <rPr>
            <sz val="9"/>
            <color indexed="81"/>
            <rFont val="Tahoma"/>
            <family val="2"/>
            <charset val="204"/>
          </rPr>
          <t xml:space="preserve">
Коэффициент из соответствующей недели 2014 года</t>
        </r>
      </text>
    </comment>
    <comment ref="J183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 Windows:</t>
        </r>
        <r>
          <rPr>
            <sz val="9"/>
            <color indexed="81"/>
            <rFont val="Tahoma"/>
            <family val="2"/>
            <charset val="204"/>
          </rPr>
          <t xml:space="preserve">
Коэффициент из соответствующей недели 2014 года</t>
        </r>
      </text>
    </comment>
    <comment ref="J184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 Windows:</t>
        </r>
        <r>
          <rPr>
            <sz val="9"/>
            <color indexed="81"/>
            <rFont val="Tahoma"/>
            <family val="2"/>
            <charset val="204"/>
          </rPr>
          <t xml:space="preserve">
Коэффициент из соответствующей недели 2014 года</t>
        </r>
      </text>
    </comment>
    <comment ref="J185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 Windows:</t>
        </r>
        <r>
          <rPr>
            <sz val="9"/>
            <color indexed="81"/>
            <rFont val="Tahoma"/>
            <family val="2"/>
            <charset val="204"/>
          </rPr>
          <t xml:space="preserve">
Коэффициент из соответствующей недели 2014 года</t>
        </r>
      </text>
    </comment>
    <comment ref="J186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 Windows:</t>
        </r>
        <r>
          <rPr>
            <sz val="9"/>
            <color indexed="81"/>
            <rFont val="Tahoma"/>
            <family val="2"/>
            <charset val="204"/>
          </rPr>
          <t xml:space="preserve">
Коэффициент из соответствующей недели 2014 года</t>
        </r>
      </text>
    </comment>
    <comment ref="J187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 Windows:</t>
        </r>
        <r>
          <rPr>
            <sz val="9"/>
            <color indexed="81"/>
            <rFont val="Tahoma"/>
            <family val="2"/>
            <charset val="204"/>
          </rPr>
          <t xml:space="preserve">
Коэффициент из соответствующей недели 2014 года</t>
        </r>
      </text>
    </comment>
    <comment ref="J188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 Windows:</t>
        </r>
        <r>
          <rPr>
            <sz val="9"/>
            <color indexed="81"/>
            <rFont val="Tahoma"/>
            <family val="2"/>
            <charset val="204"/>
          </rPr>
          <t xml:space="preserve">
Коэффициент из соответствующей недели 2014 года</t>
        </r>
      </text>
    </comment>
    <comment ref="J189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 Windows:</t>
        </r>
        <r>
          <rPr>
            <sz val="9"/>
            <color indexed="81"/>
            <rFont val="Tahoma"/>
            <family val="2"/>
            <charset val="204"/>
          </rPr>
          <t xml:space="preserve">
Коэффициент из соответствующей недели 2014 года</t>
        </r>
      </text>
    </comment>
    <comment ref="J190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 Windows:</t>
        </r>
        <r>
          <rPr>
            <sz val="9"/>
            <color indexed="81"/>
            <rFont val="Tahoma"/>
            <family val="2"/>
            <charset val="204"/>
          </rPr>
          <t xml:space="preserve">
Коэффициент из соответствующей недели 2014 года</t>
        </r>
      </text>
    </comment>
    <comment ref="J191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 Windows:</t>
        </r>
        <r>
          <rPr>
            <sz val="9"/>
            <color indexed="81"/>
            <rFont val="Tahoma"/>
            <family val="2"/>
            <charset val="204"/>
          </rPr>
          <t xml:space="preserve">
Коэффициент из соответствующей недели 2014 года</t>
        </r>
      </text>
    </comment>
    <comment ref="J192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 Windows:</t>
        </r>
        <r>
          <rPr>
            <sz val="9"/>
            <color indexed="81"/>
            <rFont val="Tahoma"/>
            <family val="2"/>
            <charset val="204"/>
          </rPr>
          <t xml:space="preserve">
Коэффициент из соответствующей недели 2014 года</t>
        </r>
      </text>
    </comment>
    <comment ref="J193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 Windows:</t>
        </r>
        <r>
          <rPr>
            <sz val="9"/>
            <color indexed="81"/>
            <rFont val="Tahoma"/>
            <family val="2"/>
            <charset val="204"/>
          </rPr>
          <t xml:space="preserve">
Коэффициент из соответствующей недели 2014 года</t>
        </r>
      </text>
    </comment>
    <comment ref="J194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 Windows:</t>
        </r>
        <r>
          <rPr>
            <sz val="9"/>
            <color indexed="81"/>
            <rFont val="Tahoma"/>
            <family val="2"/>
            <charset val="204"/>
          </rPr>
          <t xml:space="preserve">
Коэффициент из соответствующей недели 2014 года</t>
        </r>
      </text>
    </comment>
    <comment ref="J195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 Windows:</t>
        </r>
        <r>
          <rPr>
            <sz val="9"/>
            <color indexed="81"/>
            <rFont val="Tahoma"/>
            <family val="2"/>
            <charset val="204"/>
          </rPr>
          <t xml:space="preserve">
Коэффициент из соответствующей недели 2014 года</t>
        </r>
      </text>
    </comment>
    <comment ref="J196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 Windows:</t>
        </r>
        <r>
          <rPr>
            <sz val="9"/>
            <color indexed="81"/>
            <rFont val="Tahoma"/>
            <family val="2"/>
            <charset val="204"/>
          </rPr>
          <t xml:space="preserve">
Коэффициент из соответствующей недели 2014 года</t>
        </r>
      </text>
    </comment>
    <comment ref="J197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 Windows:</t>
        </r>
        <r>
          <rPr>
            <sz val="9"/>
            <color indexed="81"/>
            <rFont val="Tahoma"/>
            <family val="2"/>
            <charset val="204"/>
          </rPr>
          <t xml:space="preserve">
Коэффициент из соответствующей недели 2014 года</t>
        </r>
      </text>
    </comment>
    <comment ref="J198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 Windows:</t>
        </r>
        <r>
          <rPr>
            <sz val="9"/>
            <color indexed="81"/>
            <rFont val="Tahoma"/>
            <family val="2"/>
            <charset val="204"/>
          </rPr>
          <t xml:space="preserve">
Коэффициент из соответствующей недели 2014 года</t>
        </r>
      </text>
    </comment>
    <comment ref="J199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 Windows:</t>
        </r>
        <r>
          <rPr>
            <sz val="9"/>
            <color indexed="81"/>
            <rFont val="Tahoma"/>
            <family val="2"/>
            <charset val="204"/>
          </rPr>
          <t xml:space="preserve">
Коэффициент из соответствующей недели 2014 года</t>
        </r>
      </text>
    </comment>
    <comment ref="J200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 Windows:</t>
        </r>
        <r>
          <rPr>
            <sz val="9"/>
            <color indexed="81"/>
            <rFont val="Tahoma"/>
            <family val="2"/>
            <charset val="204"/>
          </rPr>
          <t xml:space="preserve">
Коэффициент из соответствующей недели 2014 года</t>
        </r>
      </text>
    </comment>
    <comment ref="J201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 Windows:</t>
        </r>
        <r>
          <rPr>
            <sz val="9"/>
            <color indexed="81"/>
            <rFont val="Tahoma"/>
            <family val="2"/>
            <charset val="204"/>
          </rPr>
          <t xml:space="preserve">
Коэффициент из соответствующей недели 2014 года</t>
        </r>
      </text>
    </comment>
    <comment ref="J202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 Windows:</t>
        </r>
        <r>
          <rPr>
            <sz val="9"/>
            <color indexed="81"/>
            <rFont val="Tahoma"/>
            <family val="2"/>
            <charset val="204"/>
          </rPr>
          <t xml:space="preserve">
Коэффициент из соответствующей недели 2014 года</t>
        </r>
      </text>
    </comment>
    <comment ref="J203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 Windows:</t>
        </r>
        <r>
          <rPr>
            <sz val="9"/>
            <color indexed="81"/>
            <rFont val="Tahoma"/>
            <family val="2"/>
            <charset val="204"/>
          </rPr>
          <t xml:space="preserve">
Коэффициент из соответствующей недели 2014 года</t>
        </r>
      </text>
    </comment>
  </commentList>
</comments>
</file>

<file path=xl/sharedStrings.xml><?xml version="1.0" encoding="utf-8"?>
<sst xmlns="http://schemas.openxmlformats.org/spreadsheetml/2006/main" count="621" uniqueCount="46">
  <si>
    <t>№</t>
  </si>
  <si>
    <t>Неделя ISO</t>
  </si>
  <si>
    <t>Скользящее среднее</t>
  </si>
  <si>
    <t>Тренд</t>
  </si>
  <si>
    <t>Прогноз</t>
  </si>
  <si>
    <t>Moving average</t>
  </si>
  <si>
    <t>Нет данных</t>
  </si>
  <si>
    <t>Абсолютный сезонный прирост (аддитивная модель)</t>
  </si>
  <si>
    <t>Сезонные коэффициенты прироста (мультипликативная модель)</t>
  </si>
  <si>
    <t>Week number</t>
  </si>
  <si>
    <t>x^2</t>
  </si>
  <si>
    <t>Period number, x</t>
  </si>
  <si>
    <t>x*y</t>
  </si>
  <si>
    <t>Продажи (y)</t>
  </si>
  <si>
    <t>b</t>
  </si>
  <si>
    <t>a</t>
  </si>
  <si>
    <t>Trend</t>
  </si>
  <si>
    <t>Trend (excel)</t>
  </si>
  <si>
    <t>Trend (check)</t>
  </si>
  <si>
    <t>Year</t>
  </si>
  <si>
    <t>Average sales within a year</t>
  </si>
  <si>
    <t>Сезонный коэффициент (от средней за год)</t>
  </si>
  <si>
    <t>Сезонный коэффициент (от скользящего среднего)</t>
  </si>
  <si>
    <t>Deviation (Sales - Trend)</t>
  </si>
  <si>
    <t>Deviation (Moving average - Trend)</t>
  </si>
  <si>
    <t>Сезонный прирост (Sales)</t>
  </si>
  <si>
    <t>Продажи, очищенные от сезонности (мультипикативная модель)</t>
  </si>
  <si>
    <t>Продажи, очищенные от сезонности (аддитивная модель)</t>
  </si>
  <si>
    <t>excel a and b</t>
  </si>
  <si>
    <t>Средние прогнозные продажи</t>
  </si>
  <si>
    <t>Среднеквадратическое отклонение прогнозных продаж</t>
  </si>
  <si>
    <t>Excel проверка</t>
  </si>
  <si>
    <t>Xi - X среднее в квадрате по прогнозным продажам</t>
  </si>
  <si>
    <t>Xi - X среднее в квадрате по фактическим продажам</t>
  </si>
  <si>
    <t>Средние фактические продажи</t>
  </si>
  <si>
    <t>Среднеквадратическое отклонение фактических продаж</t>
  </si>
  <si>
    <t>Факт минус прогноз</t>
  </si>
  <si>
    <t>MAPE</t>
  </si>
  <si>
    <t>At - Ft / At</t>
  </si>
  <si>
    <t>Input</t>
  </si>
  <si>
    <t>Output</t>
  </si>
  <si>
    <t>x</t>
  </si>
  <si>
    <t>null</t>
  </si>
  <si>
    <t>Продажи, очищенные от сезонности (мультипикативная модель), y</t>
  </si>
  <si>
    <t>Xi - Xсреднее в квадрате по прогнозным продажам</t>
  </si>
  <si>
    <t>Xi - Xсреднее в квадрате по фактическим продажам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</si>
</sst>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</font>
    <font>
      <sz val="10"/>
      <color theme="1"/>
      <name val="Arial"/>
      <family val="2"/>
      <charset val="204"/>
    </font>
    <font>
      <sz val="10"/>
      <color rgb="FFC00000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color rgb="FFFF0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4" fontId="2" fillId="0" borderId="1" xfId="0" applyNumberFormat="1" applyFont="1" applyBorder="1" applyAlignment="1">
      <alignment wrapText="1"/>
    </xf>
    <xf numFmtId="0" fontId="2" fillId="0" borderId="0" xfId="0" applyFont="1" applyBorder="1" applyAlignment="1">
      <alignment horizontal="center" vertical="center" wrapText="1"/>
    </xf>
    <xf numFmtId="4" fontId="0" fillId="0" borderId="1" xfId="0" applyNumberFormat="1" applyBorder="1"/>
    <xf numFmtId="0" fontId="2" fillId="4" borderId="1" xfId="0" applyFont="1" applyFill="1" applyBorder="1" applyAlignment="1">
      <alignment horizontal="center" vertical="center" wrapText="1"/>
    </xf>
    <xf numFmtId="4" fontId="0" fillId="0" borderId="0" xfId="0" applyNumberFormat="1" applyAlignment="1">
      <alignment horizontal="center" vertical="center" wrapText="1"/>
    </xf>
    <xf numFmtId="4" fontId="3" fillId="0" borderId="1" xfId="0" applyNumberFormat="1" applyFont="1" applyBorder="1" applyAlignment="1">
      <alignment wrapText="1"/>
    </xf>
    <xf numFmtId="4" fontId="0" fillId="0" borderId="0" xfId="0" applyNumberFormat="1"/>
    <xf numFmtId="0" fontId="2" fillId="0" borderId="0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Fill="1"/>
    <xf numFmtId="0" fontId="6" fillId="0" borderId="0" xfId="0" applyFont="1"/>
    <xf numFmtId="0" fontId="1" fillId="0" borderId="1" xfId="0" applyFont="1" applyFill="1" applyBorder="1" applyAlignment="1">
      <alignment horizontal="right" wrapText="1"/>
    </xf>
    <xf numFmtId="0" fontId="0" fillId="0" borderId="1" xfId="0" applyFill="1" applyBorder="1"/>
    <xf numFmtId="4" fontId="2" fillId="0" borderId="1" xfId="0" applyNumberFormat="1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4" fontId="0" fillId="0" borderId="0" xfId="0" applyNumberFormat="1" applyFill="1"/>
    <xf numFmtId="0" fontId="0" fillId="5" borderId="0" xfId="0" applyFill="1"/>
    <xf numFmtId="0" fontId="1" fillId="5" borderId="1" xfId="0" applyFont="1" applyFill="1" applyBorder="1" applyAlignment="1">
      <alignment horizontal="right" wrapText="1"/>
    </xf>
    <xf numFmtId="0" fontId="0" fillId="5" borderId="1" xfId="0" applyFill="1" applyBorder="1"/>
    <xf numFmtId="4" fontId="0" fillId="5" borderId="1" xfId="0" applyNumberFormat="1" applyFill="1" applyBorder="1"/>
    <xf numFmtId="0" fontId="2" fillId="5" borderId="1" xfId="0" applyFont="1" applyFill="1" applyBorder="1" applyAlignment="1">
      <alignment wrapText="1"/>
    </xf>
    <xf numFmtId="4" fontId="2" fillId="5" borderId="1" xfId="0" applyNumberFormat="1" applyFont="1" applyFill="1" applyBorder="1" applyAlignment="1">
      <alignment wrapText="1"/>
    </xf>
    <xf numFmtId="4" fontId="0" fillId="0" borderId="1" xfId="0" applyNumberFormat="1" applyFill="1" applyBorder="1"/>
    <xf numFmtId="4" fontId="2" fillId="2" borderId="1" xfId="0" applyNumberFormat="1" applyFont="1" applyFill="1" applyBorder="1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Y256"/>
  <sheetViews>
    <sheetView tabSelected="1" topLeftCell="C1" zoomScale="80" zoomScaleNormal="80" workbookViewId="0">
      <pane ySplit="4" topLeftCell="A5" activePane="bottomLeft" state="frozen"/>
      <selection pane="bottomLeft" activeCell="M1" sqref="M1"/>
    </sheetView>
  </sheetViews>
  <sheetFormatPr defaultRowHeight="15" x14ac:dyDescent="0.25"/>
  <cols>
    <col min="3" max="3" width="14.140625" bestFit="1" customWidth="1"/>
    <col min="4" max="5" width="8.7109375" customWidth="1"/>
    <col min="6" max="6" width="10.5703125" bestFit="1" customWidth="1"/>
    <col min="7" max="7" width="15.140625" bestFit="1" customWidth="1"/>
    <col min="8" max="8" width="16.140625" customWidth="1"/>
    <col min="9" max="9" width="9.28515625" customWidth="1"/>
    <col min="10" max="10" width="14.42578125" bestFit="1" customWidth="1"/>
    <col min="11" max="12" width="14.42578125" customWidth="1"/>
    <col min="13" max="13" width="18.85546875" customWidth="1"/>
    <col min="14" max="15" width="20.28515625" customWidth="1"/>
    <col min="16" max="16" width="14.28515625" bestFit="1" customWidth="1"/>
    <col min="17" max="17" width="16.5703125" customWidth="1"/>
    <col min="18" max="18" width="12.42578125" customWidth="1"/>
    <col min="20" max="20" width="16.7109375" customWidth="1"/>
    <col min="22" max="22" width="20.5703125" customWidth="1"/>
    <col min="23" max="23" width="23.7109375" customWidth="1"/>
    <col min="24" max="24" width="16.28515625" bestFit="1" customWidth="1"/>
  </cols>
  <sheetData>
    <row r="1" spans="2:25" s="20" customFormat="1" x14ac:dyDescent="0.25">
      <c r="C1" s="20" t="s">
        <v>41</v>
      </c>
      <c r="D1" s="20" t="s">
        <v>41</v>
      </c>
      <c r="E1" s="20" t="s">
        <v>41</v>
      </c>
      <c r="F1" s="20" t="s">
        <v>41</v>
      </c>
      <c r="G1" s="20" t="s">
        <v>41</v>
      </c>
      <c r="H1" s="20" t="s">
        <v>41</v>
      </c>
      <c r="I1" s="20" t="s">
        <v>41</v>
      </c>
      <c r="J1" s="20" t="s">
        <v>41</v>
      </c>
      <c r="K1" s="20" t="s">
        <v>41</v>
      </c>
      <c r="L1" s="20" t="s">
        <v>41</v>
      </c>
      <c r="M1" s="20" t="s">
        <v>41</v>
      </c>
      <c r="N1" s="20" t="s">
        <v>41</v>
      </c>
      <c r="O1" s="26"/>
    </row>
    <row r="2" spans="2:25" x14ac:dyDescent="0.25">
      <c r="C2" t="s">
        <v>39</v>
      </c>
      <c r="D2" t="s">
        <v>40</v>
      </c>
      <c r="E2" t="s">
        <v>40</v>
      </c>
      <c r="F2" t="s">
        <v>39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W2" s="21"/>
    </row>
    <row r="3" spans="2:25" ht="45" x14ac:dyDescent="0.25">
      <c r="H3" s="6"/>
      <c r="I3" s="6"/>
      <c r="K3" t="s">
        <v>14</v>
      </c>
      <c r="L3">
        <f>(SUM(K5:K204)-200*AVERAGE(I5:I204)*AVERAGE(J5:J204))/(SUM(L5:L204)-200*(AVERAGE(I5:I204))^2)</f>
        <v>4.944312839584792</v>
      </c>
      <c r="M3" t="s">
        <v>15</v>
      </c>
      <c r="N3">
        <f>AVERAGE(J5:J204)-L3*AVERAGE(I5:I204)</f>
        <v>4567.2340774884833</v>
      </c>
      <c r="P3" t="s">
        <v>28</v>
      </c>
      <c r="Q3">
        <f t="array" ref="Q3:R3">LINEST($J$5:$J$204,$I$5:$I$204,1,0)</f>
        <v>4.9443128395847848</v>
      </c>
      <c r="R3">
        <v>4567.2340774884842</v>
      </c>
      <c r="T3" s="5" t="s">
        <v>29</v>
      </c>
      <c r="U3" s="17">
        <f>AVERAGE(N205:N256)</f>
        <v>5879.586271724168</v>
      </c>
      <c r="V3" s="35" t="s">
        <v>30</v>
      </c>
      <c r="W3" s="20">
        <f>SQRT(SUM(Q205:Q256)/COUNT(Q205:Q256))</f>
        <v>4091.3343308600802</v>
      </c>
      <c r="X3" t="s">
        <v>31</v>
      </c>
      <c r="Y3">
        <f>_xlfn.STDEV.P(N205:N256)</f>
        <v>4091.334330860082</v>
      </c>
    </row>
    <row r="4" spans="2:25" ht="63.75" x14ac:dyDescent="0.25">
      <c r="C4" s="7" t="s">
        <v>1</v>
      </c>
      <c r="D4" s="9" t="s">
        <v>19</v>
      </c>
      <c r="E4" s="9" t="s">
        <v>9</v>
      </c>
      <c r="F4" s="7" t="s">
        <v>13</v>
      </c>
      <c r="G4" s="8" t="s">
        <v>2</v>
      </c>
      <c r="H4" s="14" t="s">
        <v>22</v>
      </c>
      <c r="I4" s="10" t="s">
        <v>11</v>
      </c>
      <c r="J4" s="8" t="s">
        <v>43</v>
      </c>
      <c r="K4" s="10" t="s">
        <v>12</v>
      </c>
      <c r="L4" s="10" t="s">
        <v>10</v>
      </c>
      <c r="M4" s="8" t="s">
        <v>3</v>
      </c>
      <c r="N4" s="8" t="s">
        <v>4</v>
      </c>
      <c r="O4" s="10" t="s">
        <v>36</v>
      </c>
      <c r="P4" s="10" t="s">
        <v>45</v>
      </c>
      <c r="Q4" s="10" t="s">
        <v>44</v>
      </c>
      <c r="R4" s="10" t="s">
        <v>38</v>
      </c>
      <c r="T4" s="18" t="s">
        <v>34</v>
      </c>
      <c r="U4">
        <f>AVERAGE(F5:F204)</f>
        <v>5030.1350000000002</v>
      </c>
      <c r="V4" s="4" t="s">
        <v>35</v>
      </c>
      <c r="W4">
        <f>SQRT(SUM(P5:P204)/COUNT(P5:P204))</f>
        <v>3400.8413601306074</v>
      </c>
      <c r="X4" t="s">
        <v>31</v>
      </c>
      <c r="Y4">
        <f>_xlfn.STDEV.P(F5:F204)</f>
        <v>3400.8413601306074</v>
      </c>
    </row>
    <row r="5" spans="2:25" ht="15.75" x14ac:dyDescent="0.25">
      <c r="B5" t="str">
        <f>"{""weekISO"": "&amp;C5&amp;", ""year"":"&amp;D5&amp;", ""weekNumber"": "&amp;E5&amp;", ""sales"": "&amp;F5&amp;", ""weigtedAverage"": "&amp;G5&amp;", ""seasonalCoefficient"": "&amp;H5&amp;", ""periodNumber"": "&amp;I5&amp;", ""salesClearedFromSeasonality"": "&amp;J5&amp;", ""trend"": "&amp;M5&amp;", ""forecast"": "&amp;N5&amp;"},"</f>
        <v>{"weekISO": 201201, "year":2012, "weekNumber": 01, "sales": 3342, "weigtedAverage": null, "seasonalCoefficient": 1.35159558557282, "periodNumber": 1, "salesClearedFromSeasonality": 2472.63311279877, "trend": 4572.17839032807, "forecast": 6179.73612881886},</v>
      </c>
      <c r="C5" s="2">
        <v>201201</v>
      </c>
      <c r="D5" s="2" t="str">
        <f>LEFT(C5,4)</f>
        <v>2012</v>
      </c>
      <c r="E5" s="2" t="str">
        <f t="shared" ref="E5:E68" si="0">RIGHT(C5,2)</f>
        <v>01</v>
      </c>
      <c r="F5" s="2">
        <v>3342</v>
      </c>
      <c r="G5" s="3" t="s">
        <v>42</v>
      </c>
      <c r="H5" s="16">
        <v>1.3515955855728208</v>
      </c>
      <c r="I5" s="1">
        <v>1</v>
      </c>
      <c r="J5" s="11">
        <f t="shared" ref="J5:J36" si="1">F5/H5</f>
        <v>2472.6331127987701</v>
      </c>
      <c r="K5" s="11">
        <f>I5*J5</f>
        <v>2472.6331127987701</v>
      </c>
      <c r="L5" s="11">
        <f>I5^2</f>
        <v>1</v>
      </c>
      <c r="M5" s="11">
        <f>$N$3+$L$3*I5</f>
        <v>4572.1783903280684</v>
      </c>
      <c r="N5" s="11">
        <f t="shared" ref="N5:N68" si="2">M5*H5</f>
        <v>6179.7361288188631</v>
      </c>
      <c r="O5" s="11">
        <f t="shared" ref="O5:O36" si="3">F5-N5</f>
        <v>-2837.7361288188631</v>
      </c>
      <c r="P5" s="3">
        <f t="shared" ref="P5:P36" si="4">(F5-$U$4)^2</f>
        <v>2849799.7782250009</v>
      </c>
      <c r="Q5" s="3">
        <f>(N5-$U$3)^2</f>
        <v>90089.936713965901</v>
      </c>
      <c r="R5" s="3">
        <f t="shared" ref="R5:R36" si="5">ABS((F5-N5)/F5)</f>
        <v>0.84911314447003683</v>
      </c>
      <c r="T5" s="20" t="s">
        <v>37</v>
      </c>
      <c r="U5" s="20">
        <f>(1/COUNT(F5:F204))*SUM(R5:R204)</f>
        <v>7.3702491556669789E-2</v>
      </c>
      <c r="V5" s="20"/>
    </row>
    <row r="6" spans="2:25" ht="15.75" x14ac:dyDescent="0.25">
      <c r="B6" t="str">
        <f t="shared" ref="B6:B69" si="6">"{""weekISO"": "&amp;C6&amp;", ""year"":"&amp;D6&amp;", ""weekNumber"": "&amp;E6&amp;", ""sales"": "&amp;F6&amp;", ""weigtedAverage"": "&amp;G6&amp;", ""seasonalCoefficient"": "&amp;H6&amp;", ""periodNumber"": "&amp;I6&amp;", ""salesClearedFromSeasonality"": "&amp;J6&amp;", ""trend"": "&amp;M6&amp;", ""forecast"": "&amp;N6&amp;"},"</f>
        <v>{"weekISO": 201202, "year":2012, "weekNumber": 02, "sales": 3597, "weigtedAverage": null, "seasonalCoefficient": 0.718485715283734, "periodNumber": 2, "salesClearedFromSeasonality": 5006.36258102852, "trend": 4577.12270316765, "forecast": 3288.59727932683},</v>
      </c>
      <c r="C6" s="2">
        <v>201202</v>
      </c>
      <c r="D6" s="2" t="str">
        <f t="shared" ref="D6:D69" si="7">LEFT(C6,4)</f>
        <v>2012</v>
      </c>
      <c r="E6" s="2" t="str">
        <f t="shared" si="0"/>
        <v>02</v>
      </c>
      <c r="F6" s="2">
        <v>3597</v>
      </c>
      <c r="G6" s="3" t="s">
        <v>42</v>
      </c>
      <c r="H6" s="16">
        <v>0.71848571528373428</v>
      </c>
      <c r="I6" s="1">
        <v>2</v>
      </c>
      <c r="J6" s="11">
        <f t="shared" si="1"/>
        <v>5006.3625810285221</v>
      </c>
      <c r="K6" s="11">
        <f t="shared" ref="K6:K36" si="8">I6*J6</f>
        <v>10012.725162057044</v>
      </c>
      <c r="L6" s="11">
        <f t="shared" ref="L6:L36" si="9">I6^2</f>
        <v>4</v>
      </c>
      <c r="M6" s="11">
        <f t="shared" ref="M6:M68" si="10">$N$3+$L$3*I6</f>
        <v>4577.1227031676526</v>
      </c>
      <c r="N6" s="11">
        <f t="shared" si="2"/>
        <v>3288.5972793268302</v>
      </c>
      <c r="O6" s="11">
        <f t="shared" si="3"/>
        <v>308.40272067316982</v>
      </c>
      <c r="P6" s="3">
        <f t="shared" si="4"/>
        <v>2053875.9282250006</v>
      </c>
      <c r="Q6" s="3">
        <f>(N6-$U$3)^2</f>
        <v>6713223.9587241719</v>
      </c>
      <c r="R6" s="3">
        <f t="shared" si="5"/>
        <v>8.5738871468771155E-2</v>
      </c>
      <c r="T6" s="20"/>
    </row>
    <row r="7" spans="2:25" ht="15.75" x14ac:dyDescent="0.25">
      <c r="B7" t="str">
        <f t="shared" si="6"/>
        <v>{"weekISO": 201203, "year":2012, "weekNumber": 03, "sales": 2845, "weigtedAverage": null, "seasonalCoefficient": 0.69845695759385, "periodNumber": 3, "salesClearedFromSeasonality": 4073.26460001327, "trend": 4582.06701600724, "forecast": 3200.37658749155},</v>
      </c>
      <c r="C7" s="2">
        <v>201203</v>
      </c>
      <c r="D7" s="2" t="str">
        <f t="shared" si="7"/>
        <v>2012</v>
      </c>
      <c r="E7" s="2" t="str">
        <f t="shared" si="0"/>
        <v>03</v>
      </c>
      <c r="F7" s="2">
        <v>2845</v>
      </c>
      <c r="G7" s="3" t="s">
        <v>42</v>
      </c>
      <c r="H7" s="16">
        <v>0.69845695759385018</v>
      </c>
      <c r="I7" s="1">
        <v>3</v>
      </c>
      <c r="J7" s="11">
        <f t="shared" si="1"/>
        <v>4073.2646000132704</v>
      </c>
      <c r="K7" s="11">
        <f t="shared" si="8"/>
        <v>12219.793800039812</v>
      </c>
      <c r="L7" s="11">
        <f t="shared" si="9"/>
        <v>9</v>
      </c>
      <c r="M7" s="11">
        <f t="shared" si="10"/>
        <v>4582.0670160072377</v>
      </c>
      <c r="N7" s="11">
        <f t="shared" si="2"/>
        <v>3200.3765874915471</v>
      </c>
      <c r="O7" s="11">
        <f t="shared" si="3"/>
        <v>-355.37658749154707</v>
      </c>
      <c r="P7" s="3">
        <f t="shared" si="4"/>
        <v>4774814.9682250014</v>
      </c>
      <c r="Q7" s="3">
        <f t="shared" ref="Q7:Q68" si="11">(N7-$U$3)^2</f>
        <v>7178164.5320858601</v>
      </c>
      <c r="R7" s="3">
        <f t="shared" si="5"/>
        <v>0.1249126845312995</v>
      </c>
    </row>
    <row r="8" spans="2:25" ht="15.75" x14ac:dyDescent="0.25">
      <c r="B8" t="str">
        <f t="shared" si="6"/>
        <v>{"weekISO": 201204, "year":2012, "weekNumber": 04, "sales": 2905, "weigtedAverage": null, "seasonalCoefficient": 0.778833352920664, "periodNumber": 4, "salesClearedFromSeasonality": 3729.93784755892, "trend": 4587.01132884682, "forecast": 3572.51741313084},</v>
      </c>
      <c r="C8" s="2">
        <v>201204</v>
      </c>
      <c r="D8" s="2" t="str">
        <f t="shared" si="7"/>
        <v>2012</v>
      </c>
      <c r="E8" s="2" t="str">
        <f t="shared" si="0"/>
        <v>04</v>
      </c>
      <c r="F8" s="2">
        <v>2905</v>
      </c>
      <c r="G8" s="3" t="s">
        <v>42</v>
      </c>
      <c r="H8" s="16">
        <v>0.77883335292066358</v>
      </c>
      <c r="I8" s="1">
        <v>4</v>
      </c>
      <c r="J8" s="11">
        <f t="shared" si="1"/>
        <v>3729.9378475589242</v>
      </c>
      <c r="K8" s="11">
        <f t="shared" si="8"/>
        <v>14919.751390235697</v>
      </c>
      <c r="L8" s="11">
        <f t="shared" si="9"/>
        <v>16</v>
      </c>
      <c r="M8" s="11">
        <f t="shared" si="10"/>
        <v>4587.0113288468228</v>
      </c>
      <c r="N8" s="11">
        <f t="shared" si="2"/>
        <v>3572.5174131308395</v>
      </c>
      <c r="O8" s="11">
        <f t="shared" si="3"/>
        <v>-667.51741313083949</v>
      </c>
      <c r="P8" s="3">
        <f t="shared" si="4"/>
        <v>4516198.7682250012</v>
      </c>
      <c r="Q8" s="3">
        <f>(N8-$U$3)^2</f>
        <v>5322566.7182911234</v>
      </c>
      <c r="R8" s="3">
        <f t="shared" si="5"/>
        <v>0.22978224204159706</v>
      </c>
    </row>
    <row r="9" spans="2:25" ht="15.75" x14ac:dyDescent="0.25">
      <c r="B9" t="str">
        <f t="shared" si="6"/>
        <v>{"weekISO": 201205, "year":2012, "weekNumber": 05, "sales": 2438, "weigtedAverage": null, "seasonalCoefficient": 0.694777286127184, "periodNumber": 5, "salesClearedFromSeasonality": 3509.03814600771, "trend": 4591.95564168641, "forecast": 3190.38647874729},</v>
      </c>
      <c r="C9" s="2">
        <v>201205</v>
      </c>
      <c r="D9" s="2" t="str">
        <f t="shared" si="7"/>
        <v>2012</v>
      </c>
      <c r="E9" s="2" t="str">
        <f t="shared" si="0"/>
        <v>05</v>
      </c>
      <c r="F9" s="2">
        <v>2438</v>
      </c>
      <c r="G9" s="3" t="s">
        <v>42</v>
      </c>
      <c r="H9" s="16">
        <v>0.69477728612718426</v>
      </c>
      <c r="I9" s="1">
        <v>5</v>
      </c>
      <c r="J9" s="11">
        <f t="shared" si="1"/>
        <v>3509.038146007706</v>
      </c>
      <c r="K9" s="11">
        <f t="shared" si="8"/>
        <v>17545.190730038528</v>
      </c>
      <c r="L9" s="11">
        <f t="shared" si="9"/>
        <v>25</v>
      </c>
      <c r="M9" s="11">
        <f t="shared" si="10"/>
        <v>4591.955641686407</v>
      </c>
      <c r="N9" s="11">
        <f t="shared" si="2"/>
        <v>3190.3864787472949</v>
      </c>
      <c r="O9" s="11">
        <f t="shared" si="3"/>
        <v>-752.38647874729486</v>
      </c>
      <c r="P9" s="3">
        <f t="shared" si="4"/>
        <v>6719163.858225001</v>
      </c>
      <c r="Q9" s="3">
        <f t="shared" si="11"/>
        <v>7231795.5265468573</v>
      </c>
      <c r="R9" s="3">
        <f t="shared" si="5"/>
        <v>0.30860807167649501</v>
      </c>
    </row>
    <row r="10" spans="2:25" ht="15.75" x14ac:dyDescent="0.25">
      <c r="B10" t="str">
        <f t="shared" si="6"/>
        <v>{"weekISO": 201206, "year":2012, "weekNumber": 06, "sales": 2812, "weigtedAverage": null, "seasonalCoefficient": 0.731223969474143, "periodNumber": 6, "salesClearedFromSeasonality": 3845.60697869661, "trend": 4596.89995452599, "forecast": 3361.363432024},</v>
      </c>
      <c r="C10" s="2">
        <v>201206</v>
      </c>
      <c r="D10" s="2" t="str">
        <f t="shared" si="7"/>
        <v>2012</v>
      </c>
      <c r="E10" s="2" t="str">
        <f t="shared" si="0"/>
        <v>06</v>
      </c>
      <c r="F10" s="2">
        <v>2812</v>
      </c>
      <c r="G10" s="3" t="s">
        <v>42</v>
      </c>
      <c r="H10" s="16">
        <v>0.7312239694741427</v>
      </c>
      <c r="I10" s="1">
        <v>6</v>
      </c>
      <c r="J10" s="11">
        <f t="shared" si="1"/>
        <v>3845.60697869661</v>
      </c>
      <c r="K10" s="11">
        <f t="shared" si="8"/>
        <v>23073.641872179658</v>
      </c>
      <c r="L10" s="11">
        <f t="shared" si="9"/>
        <v>36</v>
      </c>
      <c r="M10" s="11">
        <f t="shared" si="10"/>
        <v>4596.8999545259921</v>
      </c>
      <c r="N10" s="11">
        <f t="shared" si="2"/>
        <v>3361.3634320240021</v>
      </c>
      <c r="O10" s="11">
        <f t="shared" si="3"/>
        <v>-549.36343202400212</v>
      </c>
      <c r="P10" s="3">
        <f t="shared" si="4"/>
        <v>4920122.8782250006</v>
      </c>
      <c r="Q10" s="3">
        <f t="shared" si="11"/>
        <v>6341446.2703875676</v>
      </c>
      <c r="R10" s="3">
        <f t="shared" si="5"/>
        <v>0.19536395164438197</v>
      </c>
    </row>
    <row r="11" spans="2:25" ht="15.75" x14ac:dyDescent="0.25">
      <c r="B11" t="str">
        <f t="shared" si="6"/>
        <v>{"weekISO": 201207, "year":2012, "weekNumber": 07, "sales": 3184, "weigtedAverage": null, "seasonalCoefficient": 0.771772334349038, "periodNumber": 7, "salesClearedFromSeasonality": 4125.56897713312, "trend": 4601.84426736558, "forecast": 3551.57609253547},</v>
      </c>
      <c r="C11" s="2">
        <v>201207</v>
      </c>
      <c r="D11" s="2" t="str">
        <f t="shared" si="7"/>
        <v>2012</v>
      </c>
      <c r="E11" s="2" t="str">
        <f t="shared" si="0"/>
        <v>07</v>
      </c>
      <c r="F11" s="2">
        <v>3184</v>
      </c>
      <c r="G11" s="3" t="s">
        <v>42</v>
      </c>
      <c r="H11" s="16">
        <v>0.7717723343490378</v>
      </c>
      <c r="I11" s="1">
        <v>7</v>
      </c>
      <c r="J11" s="11">
        <f t="shared" si="1"/>
        <v>4125.5689771331199</v>
      </c>
      <c r="K11" s="11">
        <f t="shared" si="8"/>
        <v>28878.982839931839</v>
      </c>
      <c r="L11" s="11">
        <f t="shared" si="9"/>
        <v>49</v>
      </c>
      <c r="M11" s="11">
        <f t="shared" si="10"/>
        <v>4601.8442673655773</v>
      </c>
      <c r="N11" s="11">
        <f t="shared" si="2"/>
        <v>3551.5760925354693</v>
      </c>
      <c r="O11" s="11">
        <f t="shared" si="3"/>
        <v>-367.57609253546934</v>
      </c>
      <c r="P11" s="3">
        <f t="shared" si="4"/>
        <v>3408214.4382250006</v>
      </c>
      <c r="Q11" s="3">
        <f t="shared" si="11"/>
        <v>5419631.3944061967</v>
      </c>
      <c r="R11" s="3">
        <f t="shared" si="5"/>
        <v>0.11544475268073785</v>
      </c>
    </row>
    <row r="12" spans="2:25" ht="15.75" x14ac:dyDescent="0.25">
      <c r="B12" t="str">
        <f t="shared" si="6"/>
        <v>{"weekISO": 201208, "year":2012, "weekNumber": 08, "sales": 3046, "weigtedAverage": null, "seasonalCoefficient": 0.825964865457388, "periodNumber": 8, "salesClearedFromSeasonality": 3687.80819546512, "trend": 4606.78858020516, "forecast": 3805.04550983979},</v>
      </c>
      <c r="C12" s="2">
        <v>201208</v>
      </c>
      <c r="D12" s="2" t="str">
        <f t="shared" si="7"/>
        <v>2012</v>
      </c>
      <c r="E12" s="2" t="str">
        <f t="shared" si="0"/>
        <v>08</v>
      </c>
      <c r="F12" s="2">
        <v>3046</v>
      </c>
      <c r="G12" s="3" t="s">
        <v>42</v>
      </c>
      <c r="H12" s="16">
        <v>0.82596486545738768</v>
      </c>
      <c r="I12" s="1">
        <v>8</v>
      </c>
      <c r="J12" s="11">
        <f t="shared" si="1"/>
        <v>3687.8081954651207</v>
      </c>
      <c r="K12" s="11">
        <f t="shared" si="8"/>
        <v>29502.465563720965</v>
      </c>
      <c r="L12" s="11">
        <f t="shared" si="9"/>
        <v>64</v>
      </c>
      <c r="M12" s="11">
        <f>$N$3+$L$3*I12</f>
        <v>4606.7885802051615</v>
      </c>
      <c r="N12" s="11">
        <f>M12*H12</f>
        <v>3805.0455098397861</v>
      </c>
      <c r="O12" s="11">
        <f t="shared" si="3"/>
        <v>-759.04550983978606</v>
      </c>
      <c r="P12" s="3">
        <f t="shared" si="4"/>
        <v>3936791.6982250009</v>
      </c>
      <c r="Q12" s="3">
        <f t="shared" si="11"/>
        <v>4303719.3727198318</v>
      </c>
      <c r="R12" s="3">
        <f t="shared" si="5"/>
        <v>0.24919419233085557</v>
      </c>
    </row>
    <row r="13" spans="2:25" ht="15.75" x14ac:dyDescent="0.25">
      <c r="B13" t="str">
        <f t="shared" si="6"/>
        <v>{"weekISO": 201209, "year":2012, "weekNumber": 09, "sales": 5513, "weigtedAverage": null, "seasonalCoefficient": 0.892740417945925, "periodNumber": 9, "salesClearedFromSeasonality": 6175.3673175061, "trend": 4611.73289304475, "forecast": 4117.08035039174},</v>
      </c>
      <c r="C13" s="2">
        <v>201209</v>
      </c>
      <c r="D13" s="2" t="str">
        <f t="shared" si="7"/>
        <v>2012</v>
      </c>
      <c r="E13" s="2" t="str">
        <f t="shared" si="0"/>
        <v>09</v>
      </c>
      <c r="F13" s="2">
        <v>5513</v>
      </c>
      <c r="G13" s="3" t="s">
        <v>42</v>
      </c>
      <c r="H13" s="16">
        <v>0.89274041794592451</v>
      </c>
      <c r="I13" s="1">
        <v>9</v>
      </c>
      <c r="J13" s="11">
        <f t="shared" si="1"/>
        <v>6175.3673175061022</v>
      </c>
      <c r="K13" s="11">
        <f t="shared" si="8"/>
        <v>55578.305857554922</v>
      </c>
      <c r="L13" s="11">
        <f t="shared" si="9"/>
        <v>81</v>
      </c>
      <c r="M13" s="11">
        <f t="shared" si="10"/>
        <v>4611.7328930447466</v>
      </c>
      <c r="N13" s="11">
        <f t="shared" si="2"/>
        <v>4117.080350391735</v>
      </c>
      <c r="O13" s="11">
        <f t="shared" si="3"/>
        <v>1395.919649608265</v>
      </c>
      <c r="P13" s="3">
        <f t="shared" si="4"/>
        <v>233158.6082249998</v>
      </c>
      <c r="Q13" s="3">
        <f t="shared" si="11"/>
        <v>3106427.1227318887</v>
      </c>
      <c r="R13" s="3">
        <f t="shared" si="5"/>
        <v>0.25320508790282331</v>
      </c>
    </row>
    <row r="14" spans="2:25" ht="15.75" x14ac:dyDescent="0.25">
      <c r="B14" t="str">
        <f t="shared" si="6"/>
        <v>{"weekISO": 201210, "year":2012, "weekNumber": 10, "sales": 9336, "weigtedAverage": null, "seasonalCoefficient": 2.63874617220084, "periodNumber": 10, "salesClearedFromSeasonality": 3538.04397647437, "trend": 4616.67720588433, "forecast": 12182.2393053142},</v>
      </c>
      <c r="C14" s="2">
        <v>201210</v>
      </c>
      <c r="D14" s="2" t="str">
        <f t="shared" si="7"/>
        <v>2012</v>
      </c>
      <c r="E14" s="2" t="str">
        <f t="shared" si="0"/>
        <v>10</v>
      </c>
      <c r="F14" s="2">
        <v>9336</v>
      </c>
      <c r="G14" s="3" t="s">
        <v>42</v>
      </c>
      <c r="H14" s="16">
        <v>2.6387461722008418</v>
      </c>
      <c r="I14" s="1">
        <v>10</v>
      </c>
      <c r="J14" s="11">
        <f t="shared" si="1"/>
        <v>3538.0439764743742</v>
      </c>
      <c r="K14" s="11">
        <f t="shared" si="8"/>
        <v>35380.439764743744</v>
      </c>
      <c r="L14" s="11">
        <f t="shared" si="9"/>
        <v>100</v>
      </c>
      <c r="M14" s="11">
        <f t="shared" si="10"/>
        <v>4616.6772058843317</v>
      </c>
      <c r="N14" s="11">
        <f t="shared" si="2"/>
        <v>12182.239305314159</v>
      </c>
      <c r="O14" s="11">
        <f t="shared" si="3"/>
        <v>-2846.2393053141586</v>
      </c>
      <c r="P14" s="3">
        <f t="shared" si="4"/>
        <v>18540473.398224998</v>
      </c>
      <c r="Q14" s="3">
        <f t="shared" si="11"/>
        <v>39723435.261821114</v>
      </c>
      <c r="R14" s="3">
        <f t="shared" si="5"/>
        <v>0.30486710639611808</v>
      </c>
    </row>
    <row r="15" spans="2:25" ht="15.75" x14ac:dyDescent="0.25">
      <c r="B15" t="str">
        <f t="shared" si="6"/>
        <v>{"weekISO": 201211, "year":2012, "weekNumber": 11, "sales": 2507, "weigtedAverage": null, "seasonalCoefficient": 0.644904506795, "periodNumber": 11, "salesClearedFromSeasonality": 3887.39724034355, "trend": 4621.62151872392, "forecast": 2980.5045461258},</v>
      </c>
      <c r="C15" s="2">
        <v>201211</v>
      </c>
      <c r="D15" s="2" t="str">
        <f t="shared" si="7"/>
        <v>2012</v>
      </c>
      <c r="E15" s="2" t="str">
        <f t="shared" si="0"/>
        <v>11</v>
      </c>
      <c r="F15" s="2">
        <v>2507</v>
      </c>
      <c r="G15" s="3" t="s">
        <v>42</v>
      </c>
      <c r="H15" s="16">
        <v>0.64490450679499978</v>
      </c>
      <c r="I15" s="1">
        <v>11</v>
      </c>
      <c r="J15" s="11">
        <f t="shared" si="1"/>
        <v>3887.3972403435496</v>
      </c>
      <c r="K15" s="11">
        <f t="shared" si="8"/>
        <v>42761.369643779042</v>
      </c>
      <c r="L15" s="11">
        <f t="shared" si="9"/>
        <v>121</v>
      </c>
      <c r="M15" s="11">
        <f t="shared" si="10"/>
        <v>4621.6215187239159</v>
      </c>
      <c r="N15" s="11">
        <f t="shared" si="2"/>
        <v>2980.5045461258046</v>
      </c>
      <c r="O15" s="11">
        <f t="shared" si="3"/>
        <v>-473.50454612580461</v>
      </c>
      <c r="P15" s="3">
        <f t="shared" si="4"/>
        <v>6366210.2282250011</v>
      </c>
      <c r="Q15" s="3">
        <f t="shared" si="11"/>
        <v>8404674.8516983837</v>
      </c>
      <c r="R15" s="3">
        <f t="shared" si="5"/>
        <v>0.18887297412277806</v>
      </c>
    </row>
    <row r="16" spans="2:25" ht="15.75" x14ac:dyDescent="0.25">
      <c r="B16" t="str">
        <f t="shared" si="6"/>
        <v>{"weekISO": 201212, "year":2012, "weekNumber": 12, "sales": 2762, "weigtedAverage": null, "seasonalCoefficient": 0.439348337884923, "periodNumber": 12, "salesClearedFromSeasonality": 6286.58347337014, "trend": 4626.5658315635, "forecast": 2032.6740082126},</v>
      </c>
      <c r="C16" s="2">
        <v>201212</v>
      </c>
      <c r="D16" s="2" t="str">
        <f t="shared" si="7"/>
        <v>2012</v>
      </c>
      <c r="E16" s="2" t="str">
        <f t="shared" si="0"/>
        <v>12</v>
      </c>
      <c r="F16" s="2">
        <v>2762</v>
      </c>
      <c r="G16" s="3" t="s">
        <v>42</v>
      </c>
      <c r="H16" s="16">
        <v>0.43934833788492322</v>
      </c>
      <c r="I16" s="1">
        <v>12</v>
      </c>
      <c r="J16" s="11">
        <f t="shared" si="1"/>
        <v>6286.5834733701431</v>
      </c>
      <c r="K16" s="11">
        <f>I16*J16</f>
        <v>75439.001680441725</v>
      </c>
      <c r="L16" s="11">
        <f t="shared" si="9"/>
        <v>144</v>
      </c>
      <c r="M16" s="11">
        <f t="shared" si="10"/>
        <v>4626.565831563501</v>
      </c>
      <c r="N16" s="11">
        <f t="shared" si="2"/>
        <v>2032.6740082126018</v>
      </c>
      <c r="O16" s="11">
        <f t="shared" si="3"/>
        <v>729.32599178739815</v>
      </c>
      <c r="P16" s="3">
        <f t="shared" si="4"/>
        <v>5144436.3782250006</v>
      </c>
      <c r="Q16" s="3">
        <f t="shared" si="11"/>
        <v>14798733.963155683</v>
      </c>
      <c r="R16" s="3">
        <f t="shared" si="5"/>
        <v>0.26405720195054244</v>
      </c>
    </row>
    <row r="17" spans="2:18" ht="15.75" x14ac:dyDescent="0.25">
      <c r="B17" t="str">
        <f t="shared" si="6"/>
        <v>{"weekISO": 201213, "year":2012, "weekNumber": 13, "sales": 2741, "weigtedAverage": null, "seasonalCoefficient": 0.563691489803547, "periodNumber": 13, "salesClearedFromSeasonality": 4862.58893309755, "trend": 4631.51014440309, "forecast": 2610.74285333882},</v>
      </c>
      <c r="C17" s="2">
        <v>201213</v>
      </c>
      <c r="D17" s="2" t="str">
        <f t="shared" si="7"/>
        <v>2012</v>
      </c>
      <c r="E17" s="2" t="str">
        <f t="shared" si="0"/>
        <v>13</v>
      </c>
      <c r="F17" s="2">
        <v>2741</v>
      </c>
      <c r="G17" s="3" t="s">
        <v>42</v>
      </c>
      <c r="H17" s="16">
        <v>0.563691489803547</v>
      </c>
      <c r="I17" s="1">
        <v>13</v>
      </c>
      <c r="J17" s="11">
        <f t="shared" si="1"/>
        <v>4862.5889330975533</v>
      </c>
      <c r="K17" s="11">
        <f t="shared" si="8"/>
        <v>63213.656130268195</v>
      </c>
      <c r="L17" s="11">
        <f t="shared" si="9"/>
        <v>169</v>
      </c>
      <c r="M17" s="11">
        <f t="shared" si="10"/>
        <v>4631.5101444030852</v>
      </c>
      <c r="N17" s="11">
        <f t="shared" si="2"/>
        <v>2610.7428533388161</v>
      </c>
      <c r="O17" s="11">
        <f t="shared" si="3"/>
        <v>130.25714666118392</v>
      </c>
      <c r="P17" s="3">
        <f t="shared" si="4"/>
        <v>5240139.0482250014</v>
      </c>
      <c r="Q17" s="3">
        <f t="shared" si="11"/>
        <v>10685337.293921232</v>
      </c>
      <c r="R17" s="3">
        <f t="shared" si="5"/>
        <v>4.7521760912507816E-2</v>
      </c>
    </row>
    <row r="18" spans="2:18" ht="15.75" x14ac:dyDescent="0.25">
      <c r="B18" t="str">
        <f t="shared" si="6"/>
        <v>{"weekISO": 201214, "year":2012, "weekNumber": 14, "sales": 3032, "weigtedAverage": null, "seasonalCoefficient": 0.627727463359895, "periodNumber": 14, "salesClearedFromSeasonality": 4830.12163235825, "trend": 4636.45445724267, "forecast": 2910.42979542862},</v>
      </c>
      <c r="C18" s="2">
        <v>201214</v>
      </c>
      <c r="D18" s="2" t="str">
        <f t="shared" si="7"/>
        <v>2012</v>
      </c>
      <c r="E18" s="2" t="str">
        <f t="shared" si="0"/>
        <v>14</v>
      </c>
      <c r="F18" s="2">
        <v>3032</v>
      </c>
      <c r="G18" s="3" t="s">
        <v>42</v>
      </c>
      <c r="H18" s="16">
        <v>0.62772746335989482</v>
      </c>
      <c r="I18" s="1">
        <v>14</v>
      </c>
      <c r="J18" s="11">
        <f t="shared" si="1"/>
        <v>4830.1216323582521</v>
      </c>
      <c r="K18" s="11">
        <f t="shared" si="8"/>
        <v>67621.702853015537</v>
      </c>
      <c r="L18" s="11">
        <f t="shared" si="9"/>
        <v>196</v>
      </c>
      <c r="M18" s="11">
        <f t="shared" si="10"/>
        <v>4636.4544572426703</v>
      </c>
      <c r="N18" s="11">
        <f t="shared" si="2"/>
        <v>2910.4297954286194</v>
      </c>
      <c r="O18" s="11">
        <f t="shared" si="3"/>
        <v>121.5702045713806</v>
      </c>
      <c r="P18" s="3">
        <f t="shared" si="4"/>
        <v>3992543.4782250007</v>
      </c>
      <c r="Q18" s="3">
        <f t="shared" si="11"/>
        <v>8815890.1807277985</v>
      </c>
      <c r="R18" s="3">
        <f t="shared" si="5"/>
        <v>4.0095713908766692E-2</v>
      </c>
    </row>
    <row r="19" spans="2:18" ht="15.75" x14ac:dyDescent="0.25">
      <c r="B19" t="str">
        <f t="shared" si="6"/>
        <v>{"weekISO": 201215, "year":2012, "weekNumber": 15, "sales": 4043, "weigtedAverage": null, "seasonalCoefficient": 0.655354281728902, "periodNumber": 15, "salesClearedFromSeasonality": 6169.18224648519, "trend": 4641.39877008226, "forecast": 3041.76055718467},</v>
      </c>
      <c r="C19" s="2">
        <v>201215</v>
      </c>
      <c r="D19" s="2" t="str">
        <f t="shared" si="7"/>
        <v>2012</v>
      </c>
      <c r="E19" s="2" t="str">
        <f t="shared" si="0"/>
        <v>15</v>
      </c>
      <c r="F19" s="2">
        <v>4043</v>
      </c>
      <c r="G19" s="3" t="s">
        <v>42</v>
      </c>
      <c r="H19" s="16">
        <v>0.65535428172890242</v>
      </c>
      <c r="I19" s="1">
        <v>15</v>
      </c>
      <c r="J19" s="11">
        <f t="shared" si="1"/>
        <v>6169.1822464851921</v>
      </c>
      <c r="K19" s="11">
        <f t="shared" si="8"/>
        <v>92537.733697277887</v>
      </c>
      <c r="L19" s="11">
        <f t="shared" si="9"/>
        <v>225</v>
      </c>
      <c r="M19" s="11">
        <f t="shared" si="10"/>
        <v>4641.3987700822554</v>
      </c>
      <c r="N19" s="11">
        <f t="shared" si="2"/>
        <v>3041.7605571846675</v>
      </c>
      <c r="O19" s="11">
        <f t="shared" si="3"/>
        <v>1001.2394428153325</v>
      </c>
      <c r="P19" s="3">
        <f t="shared" si="4"/>
        <v>974435.50822500046</v>
      </c>
      <c r="Q19" s="3">
        <f t="shared" si="11"/>
        <v>8053254.7861016262</v>
      </c>
      <c r="R19" s="3">
        <f t="shared" si="5"/>
        <v>0.2476476484826447</v>
      </c>
    </row>
    <row r="20" spans="2:18" ht="15.75" x14ac:dyDescent="0.25">
      <c r="B20" t="str">
        <f t="shared" si="6"/>
        <v>{"weekISO": 201216, "year":2012, "weekNumber": 16, "sales": 2847, "weigtedAverage": null, "seasonalCoefficient": 0.692093471054022, "periodNumber": 16, "salesClearedFromSeasonality": 4113.60620938118, "trend": 4646.34308292184, "forecast": 3215.70371196722},</v>
      </c>
      <c r="C20" s="2">
        <v>201216</v>
      </c>
      <c r="D20" s="2" t="str">
        <f t="shared" si="7"/>
        <v>2012</v>
      </c>
      <c r="E20" s="2" t="str">
        <f t="shared" si="0"/>
        <v>16</v>
      </c>
      <c r="F20" s="2">
        <v>2847</v>
      </c>
      <c r="G20" s="3" t="s">
        <v>42</v>
      </c>
      <c r="H20" s="16">
        <v>0.69209347105402208</v>
      </c>
      <c r="I20" s="1">
        <v>16</v>
      </c>
      <c r="J20" s="11">
        <f t="shared" si="1"/>
        <v>4113.6062093811815</v>
      </c>
      <c r="K20" s="11">
        <f t="shared" si="8"/>
        <v>65817.699350098905</v>
      </c>
      <c r="L20" s="11">
        <f t="shared" si="9"/>
        <v>256</v>
      </c>
      <c r="M20" s="11">
        <f t="shared" si="10"/>
        <v>4646.3430829218396</v>
      </c>
      <c r="N20" s="11">
        <f t="shared" si="2"/>
        <v>3215.7037119672218</v>
      </c>
      <c r="O20" s="11">
        <f t="shared" si="3"/>
        <v>-368.70371196722181</v>
      </c>
      <c r="P20" s="3">
        <f t="shared" si="4"/>
        <v>4766078.4282250013</v>
      </c>
      <c r="Q20" s="3">
        <f t="shared" si="11"/>
        <v>7096270.2921772199</v>
      </c>
      <c r="R20" s="3">
        <f t="shared" si="5"/>
        <v>0.12950604565058721</v>
      </c>
    </row>
    <row r="21" spans="2:18" ht="15.75" x14ac:dyDescent="0.25">
      <c r="B21" t="str">
        <f t="shared" si="6"/>
        <v>{"weekISO": 201217, "year":2012, "weekNumber": 17, "sales": 3968, "weigtedAverage": null, "seasonalCoefficient": 0.840851147099277, "periodNumber": 17, "salesClearedFromSeasonality": 4719.02787275559, "trend": 4651.28739576142, "forecast": 3911.0403422144},</v>
      </c>
      <c r="C21" s="2">
        <v>201217</v>
      </c>
      <c r="D21" s="2" t="str">
        <f t="shared" si="7"/>
        <v>2012</v>
      </c>
      <c r="E21" s="2" t="str">
        <f t="shared" si="0"/>
        <v>17</v>
      </c>
      <c r="F21" s="2">
        <v>3968</v>
      </c>
      <c r="G21" s="3" t="s">
        <v>42</v>
      </c>
      <c r="H21" s="16">
        <v>0.84085114709927722</v>
      </c>
      <c r="I21" s="1">
        <v>17</v>
      </c>
      <c r="J21" s="11">
        <f t="shared" si="1"/>
        <v>4719.0278727555906</v>
      </c>
      <c r="K21" s="11">
        <f t="shared" si="8"/>
        <v>80223.473836845034</v>
      </c>
      <c r="L21" s="11">
        <f t="shared" si="9"/>
        <v>289</v>
      </c>
      <c r="M21" s="11">
        <f t="shared" si="10"/>
        <v>4651.2873957614247</v>
      </c>
      <c r="N21" s="11">
        <f t="shared" si="2"/>
        <v>3911.0403422144036</v>
      </c>
      <c r="O21" s="11">
        <f t="shared" si="3"/>
        <v>56.959657785596391</v>
      </c>
      <c r="P21" s="3">
        <f t="shared" si="4"/>
        <v>1128130.7582250005</v>
      </c>
      <c r="Q21" s="3">
        <f t="shared" si="11"/>
        <v>3875173.0765894623</v>
      </c>
      <c r="R21" s="3">
        <f t="shared" si="5"/>
        <v>1.4354752466128122E-2</v>
      </c>
    </row>
    <row r="22" spans="2:18" ht="15.75" x14ac:dyDescent="0.25">
      <c r="B22" t="str">
        <f t="shared" si="6"/>
        <v>{"weekISO": 201218, "year":2012, "weekNumber": 18, "sales": 3268, "weigtedAverage": null, "seasonalCoefficient": 0.938470307394511, "periodNumber": 18, "salesClearedFromSeasonality": 3482.26254389763, "trend": 4656.23170860101, "forecast": 4369.73520287086},</v>
      </c>
      <c r="C22" s="2">
        <v>201218</v>
      </c>
      <c r="D22" s="2" t="str">
        <f t="shared" si="7"/>
        <v>2012</v>
      </c>
      <c r="E22" s="2" t="str">
        <f t="shared" si="0"/>
        <v>18</v>
      </c>
      <c r="F22" s="2">
        <v>3268</v>
      </c>
      <c r="G22" s="3" t="s">
        <v>42</v>
      </c>
      <c r="H22" s="16">
        <v>0.93847030739451132</v>
      </c>
      <c r="I22" s="1">
        <v>18</v>
      </c>
      <c r="J22" s="11">
        <f t="shared" si="1"/>
        <v>3482.2625438976279</v>
      </c>
      <c r="K22" s="11">
        <f t="shared" si="8"/>
        <v>62680.725790157303</v>
      </c>
      <c r="L22" s="11">
        <f t="shared" si="9"/>
        <v>324</v>
      </c>
      <c r="M22" s="11">
        <f t="shared" si="10"/>
        <v>4656.2317086010098</v>
      </c>
      <c r="N22" s="11">
        <f t="shared" si="2"/>
        <v>4369.7352028708601</v>
      </c>
      <c r="O22" s="11">
        <f t="shared" si="3"/>
        <v>-1101.7352028708601</v>
      </c>
      <c r="P22" s="3">
        <f t="shared" si="4"/>
        <v>3105119.7582250009</v>
      </c>
      <c r="Q22" s="3">
        <f t="shared" si="11"/>
        <v>2279650.2501174761</v>
      </c>
      <c r="R22" s="3">
        <f t="shared" si="5"/>
        <v>0.33712827505228277</v>
      </c>
    </row>
    <row r="23" spans="2:18" ht="15.75" x14ac:dyDescent="0.25">
      <c r="B23" t="str">
        <f t="shared" si="6"/>
        <v>{"weekISO": 201219, "year":2012, "weekNumber": 19, "sales": 4494, "weigtedAverage": null, "seasonalCoefficient": 0.806064269127204, "periodNumber": 19, "salesClearedFromSeasonality": 5575.23782175092, "trend": 4661.17602144059, "forecast": 3757.20744299576},</v>
      </c>
      <c r="C23" s="2">
        <v>201219</v>
      </c>
      <c r="D23" s="2" t="str">
        <f t="shared" si="7"/>
        <v>2012</v>
      </c>
      <c r="E23" s="2" t="str">
        <f t="shared" si="0"/>
        <v>19</v>
      </c>
      <c r="F23" s="2">
        <v>4494</v>
      </c>
      <c r="G23" s="3" t="s">
        <v>42</v>
      </c>
      <c r="H23" s="16">
        <v>0.80606426912720408</v>
      </c>
      <c r="I23" s="1">
        <v>19</v>
      </c>
      <c r="J23" s="11">
        <f t="shared" si="1"/>
        <v>5575.2378217509195</v>
      </c>
      <c r="K23" s="11">
        <f t="shared" si="8"/>
        <v>105929.51861326747</v>
      </c>
      <c r="L23" s="11">
        <f t="shared" si="9"/>
        <v>361</v>
      </c>
      <c r="M23" s="11">
        <f t="shared" si="10"/>
        <v>4661.176021440594</v>
      </c>
      <c r="N23" s="11">
        <f t="shared" si="2"/>
        <v>3757.2074429957615</v>
      </c>
      <c r="O23" s="11">
        <f t="shared" si="3"/>
        <v>736.79255700423846</v>
      </c>
      <c r="P23" s="3">
        <f t="shared" si="4"/>
        <v>287440.73822500021</v>
      </c>
      <c r="Q23" s="3">
        <f t="shared" si="11"/>
        <v>4504491.8926345622</v>
      </c>
      <c r="R23" s="3">
        <f t="shared" si="5"/>
        <v>0.16395027970721818</v>
      </c>
    </row>
    <row r="24" spans="2:18" ht="15.75" x14ac:dyDescent="0.25">
      <c r="B24" t="str">
        <f t="shared" si="6"/>
        <v>{"weekISO": 201220, "year":2012, "weekNumber": 20, "sales": 3727, "weigtedAverage": null, "seasonalCoefficient": 0.978135736580911, "periodNumber": 20, "salesClearedFromSeasonality": 3810.30961308886, "trend": 4666.12033428018, "forecast": 4564.09905014631},</v>
      </c>
      <c r="C24" s="2">
        <v>201220</v>
      </c>
      <c r="D24" s="2" t="str">
        <f t="shared" si="7"/>
        <v>2012</v>
      </c>
      <c r="E24" s="2" t="str">
        <f t="shared" si="0"/>
        <v>20</v>
      </c>
      <c r="F24" s="2">
        <v>3727</v>
      </c>
      <c r="G24" s="3" t="s">
        <v>42</v>
      </c>
      <c r="H24" s="16">
        <v>0.97813573658091113</v>
      </c>
      <c r="I24" s="1">
        <v>20</v>
      </c>
      <c r="J24" s="11">
        <f t="shared" si="1"/>
        <v>3810.3096130888616</v>
      </c>
      <c r="K24" s="11">
        <f t="shared" si="8"/>
        <v>76206.192261777236</v>
      </c>
      <c r="L24" s="11">
        <f t="shared" si="9"/>
        <v>400</v>
      </c>
      <c r="M24" s="11">
        <f t="shared" si="10"/>
        <v>4666.1203342801791</v>
      </c>
      <c r="N24" s="11">
        <f t="shared" si="2"/>
        <v>4564.0990501463102</v>
      </c>
      <c r="O24" s="11">
        <f t="shared" si="3"/>
        <v>-837.09905014631022</v>
      </c>
      <c r="P24" s="3">
        <f t="shared" si="4"/>
        <v>1698160.8282250005</v>
      </c>
      <c r="Q24" s="3">
        <f t="shared" si="11"/>
        <v>1730506.6301346319</v>
      </c>
      <c r="R24" s="3">
        <f t="shared" si="5"/>
        <v>0.22460398447714253</v>
      </c>
    </row>
    <row r="25" spans="2:18" ht="15.75" x14ac:dyDescent="0.25">
      <c r="B25" t="str">
        <f t="shared" si="6"/>
        <v>{"weekISO": 201221, "year":2012, "weekNumber": 21, "sales": 4341, "weigtedAverage": null, "seasonalCoefficient": 1.08544841154073, "periodNumber": 21, "salesClearedFromSeasonality": 3999.26883106143, "trend": 4671.06464711976, "forecast": 5070.19970142023},</v>
      </c>
      <c r="C25" s="2">
        <v>201221</v>
      </c>
      <c r="D25" s="2" t="str">
        <f t="shared" si="7"/>
        <v>2012</v>
      </c>
      <c r="E25" s="2" t="str">
        <f t="shared" si="0"/>
        <v>21</v>
      </c>
      <c r="F25" s="2">
        <v>4341</v>
      </c>
      <c r="G25" s="3" t="s">
        <v>42</v>
      </c>
      <c r="H25" s="16">
        <v>1.0854484115407346</v>
      </c>
      <c r="I25" s="1">
        <v>21</v>
      </c>
      <c r="J25" s="11">
        <f t="shared" si="1"/>
        <v>3999.2688310614303</v>
      </c>
      <c r="K25" s="11">
        <f t="shared" si="8"/>
        <v>83984.645452290031</v>
      </c>
      <c r="L25" s="11">
        <f t="shared" si="9"/>
        <v>441</v>
      </c>
      <c r="M25" s="11">
        <f t="shared" si="10"/>
        <v>4671.0646471197642</v>
      </c>
      <c r="N25" s="11">
        <f t="shared" si="2"/>
        <v>5070.1997014202298</v>
      </c>
      <c r="O25" s="11">
        <f t="shared" si="3"/>
        <v>-729.19970142022976</v>
      </c>
      <c r="P25" s="3">
        <f t="shared" si="4"/>
        <v>474907.04822500033</v>
      </c>
      <c r="Q25" s="3">
        <f t="shared" si="11"/>
        <v>655106.62018837198</v>
      </c>
      <c r="R25" s="3">
        <f t="shared" si="5"/>
        <v>0.16797965939189813</v>
      </c>
    </row>
    <row r="26" spans="2:18" ht="15.75" x14ac:dyDescent="0.25">
      <c r="B26" t="str">
        <f t="shared" si="6"/>
        <v>{"weekISO": 201222, "year":2012, "weekNumber": 22, "sales": 4301, "weigtedAverage": null, "seasonalCoefficient": 1.0209696678421, "periodNumber": 22, "salesClearedFromSeasonality": 4212.66187965261, "trend": 4676.00895995935, "forecast": 4774.06331467638},</v>
      </c>
      <c r="C26" s="2">
        <v>201222</v>
      </c>
      <c r="D26" s="2" t="str">
        <f t="shared" si="7"/>
        <v>2012</v>
      </c>
      <c r="E26" s="2" t="str">
        <f t="shared" si="0"/>
        <v>22</v>
      </c>
      <c r="F26" s="2">
        <v>4301</v>
      </c>
      <c r="G26" s="3" t="s">
        <v>42</v>
      </c>
      <c r="H26" s="16">
        <v>1.0209696678421007</v>
      </c>
      <c r="I26" s="1">
        <v>22</v>
      </c>
      <c r="J26" s="11">
        <f t="shared" si="1"/>
        <v>4212.6618796526054</v>
      </c>
      <c r="K26" s="11">
        <f t="shared" si="8"/>
        <v>92678.561352357327</v>
      </c>
      <c r="L26" s="11">
        <f t="shared" si="9"/>
        <v>484</v>
      </c>
      <c r="M26" s="11">
        <f t="shared" si="10"/>
        <v>4676.0089599593484</v>
      </c>
      <c r="N26" s="11">
        <f t="shared" si="2"/>
        <v>4774.063314676383</v>
      </c>
      <c r="O26" s="11">
        <f t="shared" si="3"/>
        <v>-473.06331467638302</v>
      </c>
      <c r="P26" s="3">
        <f t="shared" si="4"/>
        <v>531637.84822500031</v>
      </c>
      <c r="Q26" s="3">
        <f t="shared" si="11"/>
        <v>1222181.0085596787</v>
      </c>
      <c r="R26" s="3">
        <f t="shared" si="5"/>
        <v>0.10998914547230482</v>
      </c>
    </row>
    <row r="27" spans="2:18" ht="15.75" x14ac:dyDescent="0.25">
      <c r="B27" t="str">
        <f t="shared" si="6"/>
        <v>{"weekISO": 201223, "year":2012, "weekNumber": 23, "sales": 4000, "weigtedAverage": null, "seasonalCoefficient": 1.01869492205496, "periodNumber": 23, "salesClearedFromSeasonality": 3926.59265634801, "trend": 4680.95327279893, "forecast": 4768.4633293768},</v>
      </c>
      <c r="C27" s="2">
        <v>201223</v>
      </c>
      <c r="D27" s="2" t="str">
        <f t="shared" si="7"/>
        <v>2012</v>
      </c>
      <c r="E27" s="2" t="str">
        <f t="shared" si="0"/>
        <v>23</v>
      </c>
      <c r="F27" s="2">
        <v>4000</v>
      </c>
      <c r="G27" s="3" t="s">
        <v>42</v>
      </c>
      <c r="H27" s="16">
        <v>1.0186949220549553</v>
      </c>
      <c r="I27" s="1">
        <v>23</v>
      </c>
      <c r="J27" s="11">
        <f t="shared" si="1"/>
        <v>3926.5926563480143</v>
      </c>
      <c r="K27" s="11">
        <f t="shared" si="8"/>
        <v>90311.631096004334</v>
      </c>
      <c r="L27" s="11">
        <f t="shared" si="9"/>
        <v>529</v>
      </c>
      <c r="M27" s="11">
        <f t="shared" si="10"/>
        <v>4680.9532727989335</v>
      </c>
      <c r="N27" s="11">
        <f t="shared" si="2"/>
        <v>4768.4633293767974</v>
      </c>
      <c r="O27" s="11">
        <f t="shared" si="3"/>
        <v>-768.46332937679745</v>
      </c>
      <c r="P27" s="3">
        <f t="shared" si="4"/>
        <v>1061178.1182250006</v>
      </c>
      <c r="Q27" s="3">
        <f t="shared" si="11"/>
        <v>1234594.193010678</v>
      </c>
      <c r="R27" s="3">
        <f t="shared" si="5"/>
        <v>0.19211583234419935</v>
      </c>
    </row>
    <row r="28" spans="2:18" ht="15.75" x14ac:dyDescent="0.25">
      <c r="B28" t="str">
        <f t="shared" si="6"/>
        <v>{"weekISO": 201224, "year":2012, "weekNumber": 24, "sales": 3571, "weigtedAverage": null, "seasonalCoefficient": 1.12070094163855, "periodNumber": 24, "salesClearedFromSeasonality": 3186.39867900791, "trend": 4685.89758563852, "forecast": 5251.4898366469},</v>
      </c>
      <c r="C28" s="2">
        <v>201224</v>
      </c>
      <c r="D28" s="2" t="str">
        <f t="shared" si="7"/>
        <v>2012</v>
      </c>
      <c r="E28" s="2" t="str">
        <f t="shared" si="0"/>
        <v>24</v>
      </c>
      <c r="F28" s="2">
        <v>3571</v>
      </c>
      <c r="G28" s="3" t="s">
        <v>42</v>
      </c>
      <c r="H28" s="16">
        <v>1.1207009416385518</v>
      </c>
      <c r="I28" s="1">
        <v>24</v>
      </c>
      <c r="J28" s="11">
        <f t="shared" si="1"/>
        <v>3186.398679007908</v>
      </c>
      <c r="K28" s="11">
        <f t="shared" si="8"/>
        <v>76473.568296189798</v>
      </c>
      <c r="L28" s="11">
        <f t="shared" si="9"/>
        <v>576</v>
      </c>
      <c r="M28" s="11">
        <f t="shared" si="10"/>
        <v>4685.8975856385186</v>
      </c>
      <c r="N28" s="11">
        <f t="shared" si="2"/>
        <v>5251.4898366469042</v>
      </c>
      <c r="O28" s="11">
        <f t="shared" si="3"/>
        <v>-1680.4898366469042</v>
      </c>
      <c r="P28" s="3">
        <f t="shared" si="4"/>
        <v>2129074.9482250004</v>
      </c>
      <c r="Q28" s="3">
        <f t="shared" si="11"/>
        <v>394505.13175676746</v>
      </c>
      <c r="R28" s="3">
        <f t="shared" si="5"/>
        <v>0.47059362549619271</v>
      </c>
    </row>
    <row r="29" spans="2:18" ht="15.75" x14ac:dyDescent="0.25">
      <c r="B29" t="str">
        <f t="shared" si="6"/>
        <v>{"weekISO": 201225, "year":2012, "weekNumber": 25, "sales": 4047, "weigtedAverage": null, "seasonalCoefficient": 1.14237349435774, "periodNumber": 25, "salesClearedFromSeasonality": 3542.62421177346, "trend": 4690.8418984781, "forecast": 5358.69345104415},</v>
      </c>
      <c r="C29" s="2">
        <v>201225</v>
      </c>
      <c r="D29" s="2" t="str">
        <f t="shared" si="7"/>
        <v>2012</v>
      </c>
      <c r="E29" s="2" t="str">
        <f t="shared" si="0"/>
        <v>25</v>
      </c>
      <c r="F29" s="2">
        <v>4047</v>
      </c>
      <c r="G29" s="3" t="s">
        <v>42</v>
      </c>
      <c r="H29" s="16">
        <v>1.1423734943577448</v>
      </c>
      <c r="I29" s="1">
        <v>25</v>
      </c>
      <c r="J29" s="11">
        <f t="shared" si="1"/>
        <v>3542.624211773461</v>
      </c>
      <c r="K29" s="11">
        <f t="shared" si="8"/>
        <v>88565.605294336521</v>
      </c>
      <c r="L29" s="11">
        <f t="shared" si="9"/>
        <v>625</v>
      </c>
      <c r="M29" s="11">
        <f t="shared" si="10"/>
        <v>4690.8418984781028</v>
      </c>
      <c r="N29" s="11">
        <f t="shared" si="2"/>
        <v>5358.6934510441479</v>
      </c>
      <c r="O29" s="11">
        <f t="shared" si="3"/>
        <v>-1311.6934510441479</v>
      </c>
      <c r="P29" s="3">
        <f t="shared" si="4"/>
        <v>966554.42822500039</v>
      </c>
      <c r="Q29" s="3">
        <f t="shared" si="11"/>
        <v>271329.33063598757</v>
      </c>
      <c r="R29" s="3">
        <f t="shared" si="5"/>
        <v>0.32411501137735305</v>
      </c>
    </row>
    <row r="30" spans="2:18" ht="15.75" x14ac:dyDescent="0.25">
      <c r="B30" t="str">
        <f t="shared" si="6"/>
        <v>{"weekISO": 201226, "year":2012, "weekNumber": 26, "sales": 3935, "weigtedAverage": null, "seasonalCoefficient": 1.04874499078137, "periodNumber": 26, "salesClearedFromSeasonality": 3752.10373788599, "trend": 4695.78621131769, "forecast": 4924.68226689967},</v>
      </c>
      <c r="C30" s="2">
        <v>201226</v>
      </c>
      <c r="D30" s="2" t="str">
        <f t="shared" si="7"/>
        <v>2012</v>
      </c>
      <c r="E30" s="2" t="str">
        <f t="shared" si="0"/>
        <v>26</v>
      </c>
      <c r="F30" s="2">
        <v>3935</v>
      </c>
      <c r="G30" s="3" t="s">
        <v>42</v>
      </c>
      <c r="H30" s="16">
        <v>1.0487449907813733</v>
      </c>
      <c r="I30" s="1">
        <v>26</v>
      </c>
      <c r="J30" s="11">
        <f t="shared" si="1"/>
        <v>3752.103737885991</v>
      </c>
      <c r="K30" s="11">
        <f t="shared" si="8"/>
        <v>97554.697185035766</v>
      </c>
      <c r="L30" s="11">
        <f t="shared" si="9"/>
        <v>676</v>
      </c>
      <c r="M30" s="11">
        <f t="shared" si="10"/>
        <v>4695.786211317688</v>
      </c>
      <c r="N30" s="11">
        <f t="shared" si="2"/>
        <v>4924.6822668996683</v>
      </c>
      <c r="O30" s="11">
        <f t="shared" si="3"/>
        <v>-989.68226689966832</v>
      </c>
      <c r="P30" s="3">
        <f t="shared" si="4"/>
        <v>1199320.6682250004</v>
      </c>
      <c r="Q30" s="3">
        <f t="shared" si="11"/>
        <v>911841.65842986805</v>
      </c>
      <c r="R30" s="3">
        <f t="shared" si="5"/>
        <v>0.25150756465048751</v>
      </c>
    </row>
    <row r="31" spans="2:18" s="20" customFormat="1" ht="15.75" x14ac:dyDescent="0.25">
      <c r="B31" s="20" t="str">
        <f t="shared" si="6"/>
        <v>{"weekISO": 201227, "year":2012, "weekNumber": 27, "sales": 4664, "weigtedAverage": 4495.42307692308, "seasonalCoefficient": 1.03749967916086, "periodNumber": 27, "salesClearedFromSeasonality": 4495.42307692308, "trend": 4700.73052415727, "forecast": 4877.00641063481},</v>
      </c>
      <c r="C31" s="22">
        <v>201227</v>
      </c>
      <c r="D31" s="22" t="str">
        <f t="shared" si="7"/>
        <v>2012</v>
      </c>
      <c r="E31" s="22" t="str">
        <f t="shared" si="0"/>
        <v>27</v>
      </c>
      <c r="F31" s="22">
        <v>4664</v>
      </c>
      <c r="G31" s="23">
        <f>AVERAGEA(F6:F30,F5/2,F32:F56,F57/2)</f>
        <v>4495.4230769230771</v>
      </c>
      <c r="H31" s="24">
        <f t="shared" ref="H31:H63" si="12">F31/G31</f>
        <v>1.0374996791608559</v>
      </c>
      <c r="I31" s="25">
        <v>27</v>
      </c>
      <c r="J31" s="24">
        <f>F31/H31</f>
        <v>4495.4230769230771</v>
      </c>
      <c r="K31" s="24">
        <f>I31*J31</f>
        <v>121376.42307692308</v>
      </c>
      <c r="L31" s="24">
        <f>I31^2</f>
        <v>729</v>
      </c>
      <c r="M31" s="24">
        <f t="shared" si="10"/>
        <v>4700.7305241572731</v>
      </c>
      <c r="N31" s="24">
        <f t="shared" si="2"/>
        <v>4877.0064106348127</v>
      </c>
      <c r="O31" s="24">
        <f t="shared" si="3"/>
        <v>-213.00641063481271</v>
      </c>
      <c r="P31" s="23">
        <f t="shared" si="4"/>
        <v>134054.83822500016</v>
      </c>
      <c r="Q31" s="23">
        <f t="shared" si="11"/>
        <v>1005166.3778619509</v>
      </c>
      <c r="R31" s="23">
        <f t="shared" si="5"/>
        <v>4.5670328180705981E-2</v>
      </c>
    </row>
    <row r="32" spans="2:18" ht="15.75" x14ac:dyDescent="0.25">
      <c r="B32" t="str">
        <f t="shared" si="6"/>
        <v>{"weekISO": 201228, "year":2012, "weekNumber": 28, "sales": 4624, "weigtedAverage": 4527.20192307692, "seasonalCoefficient": 1.02138143572295, "periodNumber": 28, "salesClearedFromSeasonality": 4527.20192307692, "trend": 4705.67483699686, "forecast": 4806.2889210572},</v>
      </c>
      <c r="C32" s="2">
        <v>201228</v>
      </c>
      <c r="D32" s="2" t="str">
        <f t="shared" si="7"/>
        <v>2012</v>
      </c>
      <c r="E32" s="2" t="str">
        <f t="shared" si="0"/>
        <v>28</v>
      </c>
      <c r="F32" s="2">
        <v>4624</v>
      </c>
      <c r="G32" s="3">
        <f t="shared" ref="G32:G95" si="13">AVERAGEA(F7:F31,F6/2,F33:F57,F58/2)</f>
        <v>4527.2019230769229</v>
      </c>
      <c r="H32" s="11">
        <f t="shared" si="12"/>
        <v>1.0213814357229483</v>
      </c>
      <c r="I32" s="1">
        <v>28</v>
      </c>
      <c r="J32" s="11">
        <f t="shared" si="1"/>
        <v>4527.2019230769229</v>
      </c>
      <c r="K32" s="11">
        <f t="shared" si="8"/>
        <v>126761.65384615384</v>
      </c>
      <c r="L32" s="11">
        <f t="shared" si="9"/>
        <v>784</v>
      </c>
      <c r="M32" s="11">
        <f t="shared" si="10"/>
        <v>4705.6748369968573</v>
      </c>
      <c r="N32" s="11">
        <f t="shared" si="2"/>
        <v>4806.2889210572002</v>
      </c>
      <c r="O32" s="11">
        <f t="shared" si="3"/>
        <v>-182.28892105720024</v>
      </c>
      <c r="P32" s="3">
        <f t="shared" si="4"/>
        <v>164945.63822500018</v>
      </c>
      <c r="Q32" s="3">
        <f t="shared" si="11"/>
        <v>1151967.2029487321</v>
      </c>
      <c r="R32" s="3">
        <f t="shared" si="5"/>
        <v>3.9422344519290713E-2</v>
      </c>
    </row>
    <row r="33" spans="2:18" ht="15.75" x14ac:dyDescent="0.25">
      <c r="B33" t="str">
        <f t="shared" si="6"/>
        <v>{"weekISO": 201229, "year":2012, "weekNumber": 29, "sales": 4366, "weigtedAverage": 4537.89423076923, "seasonalCoefficient": 0.962120265033129, "periodNumber": 29, "salesClearedFromSeasonality": 4537.89423076923, "trend": 4710.61914983644, "forecast": 4532.18214491077},</v>
      </c>
      <c r="C33" s="2">
        <v>201229</v>
      </c>
      <c r="D33" s="2" t="str">
        <f t="shared" si="7"/>
        <v>2012</v>
      </c>
      <c r="E33" s="2" t="str">
        <f t="shared" si="0"/>
        <v>29</v>
      </c>
      <c r="F33" s="2">
        <v>4366</v>
      </c>
      <c r="G33" s="3">
        <f t="shared" si="13"/>
        <v>4537.8942307692305</v>
      </c>
      <c r="H33" s="11">
        <f t="shared" si="12"/>
        <v>0.9621202650331292</v>
      </c>
      <c r="I33" s="1">
        <v>29</v>
      </c>
      <c r="J33" s="11">
        <f t="shared" si="1"/>
        <v>4537.8942307692305</v>
      </c>
      <c r="K33" s="11">
        <f t="shared" si="8"/>
        <v>131598.93269230769</v>
      </c>
      <c r="L33" s="11">
        <f t="shared" si="9"/>
        <v>841</v>
      </c>
      <c r="M33" s="11">
        <f t="shared" si="10"/>
        <v>4710.6191498364424</v>
      </c>
      <c r="N33" s="11">
        <f t="shared" si="2"/>
        <v>4532.182144910772</v>
      </c>
      <c r="O33" s="11">
        <f t="shared" si="3"/>
        <v>-166.18214491077197</v>
      </c>
      <c r="P33" s="3">
        <f t="shared" si="4"/>
        <v>441075.29822500027</v>
      </c>
      <c r="Q33" s="3">
        <f t="shared" si="11"/>
        <v>1815497.8809537701</v>
      </c>
      <c r="R33" s="3">
        <f t="shared" si="5"/>
        <v>3.8062790863667421E-2</v>
      </c>
    </row>
    <row r="34" spans="2:18" ht="15.75" x14ac:dyDescent="0.25">
      <c r="B34" t="str">
        <f t="shared" si="6"/>
        <v>{"weekISO": 201230, "year":2012, "weekNumber": 30, "sales": 4597, "weigtedAverage": 4548.98076923077, "seasonalCoefficient": 1.01055604171687, "periodNumber": 30, "salesClearedFromSeasonality": 4548.98076923077, "trend": 4715.56346267603, "forecast": 4765.34114730657},</v>
      </c>
      <c r="C34" s="2">
        <v>201230</v>
      </c>
      <c r="D34" s="2" t="str">
        <f t="shared" si="7"/>
        <v>2012</v>
      </c>
      <c r="E34" s="2" t="str">
        <f t="shared" si="0"/>
        <v>30</v>
      </c>
      <c r="F34" s="2">
        <v>4597</v>
      </c>
      <c r="G34" s="3">
        <f t="shared" si="13"/>
        <v>4548.9807692307695</v>
      </c>
      <c r="H34" s="11">
        <f t="shared" si="12"/>
        <v>1.010556041716868</v>
      </c>
      <c r="I34" s="1">
        <v>30</v>
      </c>
      <c r="J34" s="11">
        <f t="shared" si="1"/>
        <v>4548.9807692307695</v>
      </c>
      <c r="K34" s="11">
        <f t="shared" si="8"/>
        <v>136469.42307692309</v>
      </c>
      <c r="L34" s="11">
        <f t="shared" si="9"/>
        <v>900</v>
      </c>
      <c r="M34" s="11">
        <f t="shared" si="10"/>
        <v>4715.5634626760275</v>
      </c>
      <c r="N34" s="11">
        <f t="shared" si="2"/>
        <v>4765.3411473065744</v>
      </c>
      <c r="O34" s="11">
        <f t="shared" si="3"/>
        <v>-168.34114730657438</v>
      </c>
      <c r="P34" s="3">
        <f t="shared" si="4"/>
        <v>187605.92822500019</v>
      </c>
      <c r="Q34" s="3">
        <f t="shared" si="11"/>
        <v>1241542.1972883786</v>
      </c>
      <c r="R34" s="3">
        <f t="shared" si="5"/>
        <v>3.6619784056248508E-2</v>
      </c>
    </row>
    <row r="35" spans="2:18" ht="15.75" x14ac:dyDescent="0.25">
      <c r="B35" t="str">
        <f t="shared" si="6"/>
        <v>{"weekISO": 201231, "year":2012, "weekNumber": 31, "sales": 4945, "weigtedAverage": 4561.69230769231, "seasonalCoefficient": 1.08402752015109, "periodNumber": 31, "salesClearedFromSeasonality": 4561.69230769231, "trend": 4720.50777551561, "forecast": 5117.16033774613},</v>
      </c>
      <c r="C35" s="2">
        <v>201231</v>
      </c>
      <c r="D35" s="2" t="str">
        <f t="shared" si="7"/>
        <v>2012</v>
      </c>
      <c r="E35" s="2" t="str">
        <f t="shared" si="0"/>
        <v>31</v>
      </c>
      <c r="F35" s="2">
        <v>4945</v>
      </c>
      <c r="G35" s="3">
        <f t="shared" si="13"/>
        <v>4561.6923076923076</v>
      </c>
      <c r="H35" s="11">
        <f t="shared" si="12"/>
        <v>1.0840275201510909</v>
      </c>
      <c r="I35" s="1">
        <v>31</v>
      </c>
      <c r="J35" s="11">
        <f t="shared" si="1"/>
        <v>4561.6923076923076</v>
      </c>
      <c r="K35" s="11">
        <f t="shared" si="8"/>
        <v>141412.46153846153</v>
      </c>
      <c r="L35" s="11">
        <f t="shared" si="9"/>
        <v>961</v>
      </c>
      <c r="M35" s="11">
        <f t="shared" si="10"/>
        <v>4720.5077755156117</v>
      </c>
      <c r="N35" s="11">
        <f t="shared" si="2"/>
        <v>5117.1603377461315</v>
      </c>
      <c r="O35" s="11">
        <f t="shared" si="3"/>
        <v>-172.16033774613152</v>
      </c>
      <c r="P35" s="3">
        <f t="shared" si="4"/>
        <v>7247.9682250000369</v>
      </c>
      <c r="Q35" s="3">
        <f t="shared" si="11"/>
        <v>581293.3048022812</v>
      </c>
      <c r="R35" s="3">
        <f t="shared" si="5"/>
        <v>3.4815032911250057E-2</v>
      </c>
    </row>
    <row r="36" spans="2:18" ht="15.75" x14ac:dyDescent="0.25">
      <c r="B36" t="str">
        <f t="shared" si="6"/>
        <v>{"weekISO": 201232, "year":2012, "weekNumber": 32, "sales": 4264, "weigtedAverage": 4592.95192307692, "seasonalCoefficient": 0.928378975311252, "periodNumber": 32, "salesClearedFromSeasonality": 4592.95192307692, "trend": 4725.4520883552, "forecast": 4387.01036766962},</v>
      </c>
      <c r="C36" s="2">
        <v>201232</v>
      </c>
      <c r="D36" s="2" t="str">
        <f t="shared" si="7"/>
        <v>2012</v>
      </c>
      <c r="E36" s="2" t="str">
        <f t="shared" si="0"/>
        <v>32</v>
      </c>
      <c r="F36" s="2">
        <v>4264</v>
      </c>
      <c r="G36" s="3">
        <f t="shared" si="13"/>
        <v>4592.9519230769229</v>
      </c>
      <c r="H36" s="11">
        <f t="shared" si="12"/>
        <v>0.92837897531125246</v>
      </c>
      <c r="I36" s="1">
        <v>32</v>
      </c>
      <c r="J36" s="11">
        <f t="shared" si="1"/>
        <v>4592.9519230769229</v>
      </c>
      <c r="K36" s="11">
        <f t="shared" si="8"/>
        <v>146974.46153846153</v>
      </c>
      <c r="L36" s="11">
        <f t="shared" si="9"/>
        <v>1024</v>
      </c>
      <c r="M36" s="11">
        <f t="shared" si="10"/>
        <v>4725.4520883551968</v>
      </c>
      <c r="N36" s="11">
        <f t="shared" si="2"/>
        <v>4387.0103676696153</v>
      </c>
      <c r="O36" s="11">
        <f t="shared" si="3"/>
        <v>-123.01036766961533</v>
      </c>
      <c r="P36" s="3">
        <f t="shared" si="4"/>
        <v>586962.83822500031</v>
      </c>
      <c r="Q36" s="3">
        <f t="shared" si="11"/>
        <v>2227782.8293642653</v>
      </c>
      <c r="R36" s="3">
        <f t="shared" si="5"/>
        <v>2.8848585288371326E-2</v>
      </c>
    </row>
    <row r="37" spans="2:18" ht="15.75" x14ac:dyDescent="0.25">
      <c r="B37" t="str">
        <f t="shared" si="6"/>
        <v>{"weekISO": 201233, "year":2012, "weekNumber": 33, "sales": 3680, "weigtedAverage": 4619.09615384615, "seasonalCoefficient": 0.796692659652862, "periodNumber": 33, "salesClearedFromSeasonality": 4619.09615384615, "trend": 4730.39640119478, "forecast": 3768.6720900802},</v>
      </c>
      <c r="C37" s="2">
        <v>201233</v>
      </c>
      <c r="D37" s="2" t="str">
        <f t="shared" si="7"/>
        <v>2012</v>
      </c>
      <c r="E37" s="2" t="str">
        <f t="shared" si="0"/>
        <v>33</v>
      </c>
      <c r="F37" s="2">
        <v>3680</v>
      </c>
      <c r="G37" s="3">
        <f t="shared" si="13"/>
        <v>4619.0961538461543</v>
      </c>
      <c r="H37" s="11">
        <f t="shared" si="12"/>
        <v>0.7966926596528624</v>
      </c>
      <c r="I37" s="1">
        <v>33</v>
      </c>
      <c r="J37" s="11">
        <f t="shared" ref="J37:J68" si="14">F37/H37</f>
        <v>4619.0961538461543</v>
      </c>
      <c r="K37" s="11">
        <f t="shared" ref="K37:K68" si="15">I37*J37</f>
        <v>152430.17307692309</v>
      </c>
      <c r="L37" s="11">
        <f t="shared" ref="L37:L68" si="16">I37^2</f>
        <v>1089</v>
      </c>
      <c r="M37" s="11">
        <f t="shared" si="10"/>
        <v>4730.396401194781</v>
      </c>
      <c r="N37" s="11">
        <f t="shared" si="2"/>
        <v>3768.6720900801988</v>
      </c>
      <c r="O37" s="11">
        <f t="shared" ref="O37:O68" si="17">F37-N37</f>
        <v>-88.672090080198814</v>
      </c>
      <c r="P37" s="3">
        <f t="shared" ref="P37:P68" si="18">(F37-$U$4)^2</f>
        <v>1822864.5182250007</v>
      </c>
      <c r="Q37" s="3">
        <f t="shared" si="11"/>
        <v>4455958.6822656281</v>
      </c>
      <c r="R37" s="3">
        <f t="shared" ref="R37:R68" si="19">ABS((F37-N37)/F37)</f>
        <v>2.4095676652227938E-2</v>
      </c>
    </row>
    <row r="38" spans="2:18" ht="15.75" x14ac:dyDescent="0.25">
      <c r="B38" t="str">
        <f t="shared" si="6"/>
        <v>{"weekISO": 201234, "year":2012, "weekNumber": 34, "sales": 4105, "weigtedAverage": 4628.40384615385, "seasonalCoefficient": 0.886914827756703, "periodNumber": 34, "salesClearedFromSeasonality": 4628.40384615385, "trend": 4735.34071403437, "forecast": 4199.84389375709},</v>
      </c>
      <c r="C38" s="2">
        <v>201234</v>
      </c>
      <c r="D38" s="2" t="str">
        <f t="shared" si="7"/>
        <v>2012</v>
      </c>
      <c r="E38" s="2" t="str">
        <f t="shared" si="0"/>
        <v>34</v>
      </c>
      <c r="F38" s="2">
        <v>4105</v>
      </c>
      <c r="G38" s="3">
        <f t="shared" si="13"/>
        <v>4628.4038461538457</v>
      </c>
      <c r="H38" s="11">
        <f t="shared" si="12"/>
        <v>0.88691482775670305</v>
      </c>
      <c r="I38" s="1">
        <v>34</v>
      </c>
      <c r="J38" s="11">
        <f t="shared" si="14"/>
        <v>4628.4038461538457</v>
      </c>
      <c r="K38" s="11">
        <f t="shared" si="15"/>
        <v>157365.73076923075</v>
      </c>
      <c r="L38" s="11">
        <f t="shared" si="16"/>
        <v>1156</v>
      </c>
      <c r="M38" s="11">
        <f t="shared" si="10"/>
        <v>4735.3407140343661</v>
      </c>
      <c r="N38" s="11">
        <f t="shared" si="2"/>
        <v>4199.8438937570927</v>
      </c>
      <c r="O38" s="11">
        <f t="shared" si="17"/>
        <v>-94.843893757092701</v>
      </c>
      <c r="P38" s="3">
        <f t="shared" si="18"/>
        <v>855874.76822500036</v>
      </c>
      <c r="Q38" s="3">
        <f t="shared" si="11"/>
        <v>2821534.4563384848</v>
      </c>
      <c r="R38" s="3">
        <f t="shared" si="19"/>
        <v>2.3104480817805775E-2</v>
      </c>
    </row>
    <row r="39" spans="2:18" ht="15.75" x14ac:dyDescent="0.25">
      <c r="B39" t="str">
        <f t="shared" si="6"/>
        <v>{"weekISO": 201235, "year":2012, "weekNumber": 35, "sales": 4181, "weigtedAverage": 4628.03846153846, "seasonalCoefficient": 0.90340649386266, "periodNumber": 35, "salesClearedFromSeasonality": 4628.03846153846, "trend": 4740.28502687395, "forecast": 4282.40427603786},</v>
      </c>
      <c r="C39" s="2">
        <v>201235</v>
      </c>
      <c r="D39" s="2" t="str">
        <f t="shared" si="7"/>
        <v>2012</v>
      </c>
      <c r="E39" s="2" t="str">
        <f t="shared" si="0"/>
        <v>35</v>
      </c>
      <c r="F39" s="2">
        <v>4181</v>
      </c>
      <c r="G39" s="3">
        <f t="shared" si="13"/>
        <v>4628.0384615384619</v>
      </c>
      <c r="H39" s="11">
        <f t="shared" si="12"/>
        <v>0.90340649386265981</v>
      </c>
      <c r="I39" s="1">
        <v>35</v>
      </c>
      <c r="J39" s="11">
        <f t="shared" si="14"/>
        <v>4628.0384615384619</v>
      </c>
      <c r="K39" s="11">
        <f t="shared" si="15"/>
        <v>161981.34615384616</v>
      </c>
      <c r="L39" s="11">
        <f t="shared" si="16"/>
        <v>1225</v>
      </c>
      <c r="M39" s="11">
        <f t="shared" si="10"/>
        <v>4740.2850268739512</v>
      </c>
      <c r="N39" s="11">
        <f t="shared" si="2"/>
        <v>4282.4042760378607</v>
      </c>
      <c r="O39" s="11">
        <f t="shared" si="17"/>
        <v>-101.40427603786065</v>
      </c>
      <c r="P39" s="3">
        <f t="shared" si="18"/>
        <v>721030.24822500034</v>
      </c>
      <c r="Q39" s="3">
        <f t="shared" si="11"/>
        <v>2550990.3273444953</v>
      </c>
      <c r="R39" s="3">
        <f t="shared" si="19"/>
        <v>2.4253593886118311E-2</v>
      </c>
    </row>
    <row r="40" spans="2:18" ht="15.75" x14ac:dyDescent="0.25">
      <c r="B40" t="str">
        <f t="shared" si="6"/>
        <v>{"weekISO": 201236, "year":2012, "weekNumber": 36, "sales": 3982, "weigtedAverage": 4656.54807692308, "seasonalCoefficient": 0.855139887792418, "periodNumber": 36, "salesClearedFromSeasonality": 4656.54807692308, "trend": 4745.22933971354, "forecast": 4057.83488511192},</v>
      </c>
      <c r="C40" s="2">
        <v>201236</v>
      </c>
      <c r="D40" s="2" t="str">
        <f t="shared" si="7"/>
        <v>2012</v>
      </c>
      <c r="E40" s="2" t="str">
        <f t="shared" si="0"/>
        <v>36</v>
      </c>
      <c r="F40" s="2">
        <v>3982</v>
      </c>
      <c r="G40" s="3">
        <f t="shared" si="13"/>
        <v>4656.5480769230771</v>
      </c>
      <c r="H40" s="11">
        <f t="shared" si="12"/>
        <v>0.85513988779241801</v>
      </c>
      <c r="I40" s="1">
        <v>36</v>
      </c>
      <c r="J40" s="11">
        <f t="shared" si="14"/>
        <v>4656.5480769230771</v>
      </c>
      <c r="K40" s="11">
        <f t="shared" si="15"/>
        <v>167635.73076923078</v>
      </c>
      <c r="L40" s="11">
        <f t="shared" si="16"/>
        <v>1296</v>
      </c>
      <c r="M40" s="11">
        <f t="shared" si="10"/>
        <v>4745.2293397135354</v>
      </c>
      <c r="N40" s="11">
        <f t="shared" si="2"/>
        <v>4057.8348851119226</v>
      </c>
      <c r="O40" s="11">
        <f t="shared" si="17"/>
        <v>-75.834885111922631</v>
      </c>
      <c r="P40" s="3">
        <f t="shared" si="18"/>
        <v>1098586.9782250004</v>
      </c>
      <c r="Q40" s="3">
        <f t="shared" si="11"/>
        <v>3318778.1146236388</v>
      </c>
      <c r="R40" s="3">
        <f t="shared" si="19"/>
        <v>1.9044421173260329E-2</v>
      </c>
    </row>
    <row r="41" spans="2:18" ht="15.75" x14ac:dyDescent="0.25">
      <c r="B41" t="str">
        <f t="shared" si="6"/>
        <v>{"weekISO": 201237, "year":2012, "weekNumber": 37, "sales": 3715, "weigtedAverage": 4703.45192307692, "seasonalCoefficient": 0.789845428582526, "periodNumber": 37, "salesClearedFromSeasonality": 4703.45192307692, "trend": 4750.17365255312, "forecast": 3751.90294444224},</v>
      </c>
      <c r="C41" s="2">
        <v>201237</v>
      </c>
      <c r="D41" s="2" t="str">
        <f t="shared" si="7"/>
        <v>2012</v>
      </c>
      <c r="E41" s="2" t="str">
        <f t="shared" si="0"/>
        <v>37</v>
      </c>
      <c r="F41" s="2">
        <v>3715</v>
      </c>
      <c r="G41" s="3">
        <f t="shared" si="13"/>
        <v>4703.4519230769229</v>
      </c>
      <c r="H41" s="11">
        <f t="shared" si="12"/>
        <v>0.78984542858252638</v>
      </c>
      <c r="I41" s="1">
        <v>37</v>
      </c>
      <c r="J41" s="11">
        <f t="shared" si="14"/>
        <v>4703.4519230769229</v>
      </c>
      <c r="K41" s="11">
        <f t="shared" si="15"/>
        <v>174027.72115384616</v>
      </c>
      <c r="L41" s="11">
        <f t="shared" si="16"/>
        <v>1369</v>
      </c>
      <c r="M41" s="11">
        <f t="shared" si="10"/>
        <v>4750.1736525531205</v>
      </c>
      <c r="N41" s="11">
        <f t="shared" si="2"/>
        <v>3751.902944442244</v>
      </c>
      <c r="O41" s="11">
        <f t="shared" si="17"/>
        <v>-36.902944442244006</v>
      </c>
      <c r="P41" s="3">
        <f t="shared" si="18"/>
        <v>1729580.0682250005</v>
      </c>
      <c r="Q41" s="3">
        <f t="shared" si="11"/>
        <v>4527036.3411934786</v>
      </c>
      <c r="R41" s="3">
        <f t="shared" si="19"/>
        <v>9.9334978310212669E-3</v>
      </c>
    </row>
    <row r="42" spans="2:18" ht="15.75" x14ac:dyDescent="0.25">
      <c r="B42" t="str">
        <f t="shared" si="6"/>
        <v>{"weekISO": 201238, "year":2012, "weekNumber": 38, "sales": 3390, "weigtedAverage": 4712.125, "seasonalCoefficient": 0.719420643552537, "periodNumber": 38, "salesClearedFromSeasonality": 4712.125, "trend": 4755.11796539271, "forecast": 3420.93002683105},</v>
      </c>
      <c r="C42" s="2">
        <v>201238</v>
      </c>
      <c r="D42" s="2" t="str">
        <f t="shared" si="7"/>
        <v>2012</v>
      </c>
      <c r="E42" s="2" t="str">
        <f t="shared" si="0"/>
        <v>38</v>
      </c>
      <c r="F42" s="2">
        <v>3390</v>
      </c>
      <c r="G42" s="3">
        <f t="shared" si="13"/>
        <v>4712.125</v>
      </c>
      <c r="H42" s="11">
        <f t="shared" si="12"/>
        <v>0.71942064355253732</v>
      </c>
      <c r="I42" s="1">
        <v>38</v>
      </c>
      <c r="J42" s="11">
        <f t="shared" si="14"/>
        <v>4712.125</v>
      </c>
      <c r="K42" s="11">
        <f t="shared" si="15"/>
        <v>179060.75</v>
      </c>
      <c r="L42" s="11">
        <f t="shared" si="16"/>
        <v>1444</v>
      </c>
      <c r="M42" s="11">
        <f t="shared" si="10"/>
        <v>4755.1179653927056</v>
      </c>
      <c r="N42" s="11">
        <f t="shared" si="2"/>
        <v>3420.9300268310521</v>
      </c>
      <c r="O42" s="11">
        <f t="shared" si="17"/>
        <v>-30.930026831052146</v>
      </c>
      <c r="P42" s="3">
        <f t="shared" si="18"/>
        <v>2690042.8182250005</v>
      </c>
      <c r="Q42" s="3">
        <f t="shared" si="11"/>
        <v>6044990.5305519169</v>
      </c>
      <c r="R42" s="3">
        <f t="shared" si="19"/>
        <v>9.1239017200743788E-3</v>
      </c>
    </row>
    <row r="43" spans="2:18" ht="15.75" x14ac:dyDescent="0.25">
      <c r="B43" t="str">
        <f t="shared" si="6"/>
        <v>{"weekISO": 201239, "year":2012, "weekNumber": 39, "sales": 3714, "weigtedAverage": 4702.15384615385, "seasonalCoefficient": 0.789850804868473, "periodNumber": 39, "salesClearedFromSeasonality": 4702.15384615385, "trend": 4760.06227823229, "forecast": 3759.73902168583},</v>
      </c>
      <c r="C43" s="2">
        <v>201239</v>
      </c>
      <c r="D43" s="2" t="str">
        <f t="shared" si="7"/>
        <v>2012</v>
      </c>
      <c r="E43" s="2" t="str">
        <f t="shared" si="0"/>
        <v>39</v>
      </c>
      <c r="F43" s="2">
        <v>3714</v>
      </c>
      <c r="G43" s="3">
        <f t="shared" si="13"/>
        <v>4702.1538461538457</v>
      </c>
      <c r="H43" s="11">
        <f t="shared" si="12"/>
        <v>0.78985080486847281</v>
      </c>
      <c r="I43" s="1">
        <v>39</v>
      </c>
      <c r="J43" s="11">
        <f t="shared" si="14"/>
        <v>4702.1538461538457</v>
      </c>
      <c r="K43" s="11">
        <f t="shared" si="15"/>
        <v>183383.99999999997</v>
      </c>
      <c r="L43" s="11">
        <f t="shared" si="16"/>
        <v>1521</v>
      </c>
      <c r="M43" s="11">
        <f t="shared" si="10"/>
        <v>4760.0622782322898</v>
      </c>
      <c r="N43" s="11">
        <f t="shared" si="2"/>
        <v>3759.7390216858303</v>
      </c>
      <c r="O43" s="11">
        <f t="shared" si="17"/>
        <v>-45.739021685830267</v>
      </c>
      <c r="P43" s="3">
        <f t="shared" si="18"/>
        <v>1732211.3382250005</v>
      </c>
      <c r="Q43" s="3">
        <f t="shared" si="11"/>
        <v>4493752.3634951031</v>
      </c>
      <c r="R43" s="3">
        <f t="shared" si="19"/>
        <v>1.2315299323056077E-2</v>
      </c>
    </row>
    <row r="44" spans="2:18" ht="15.75" x14ac:dyDescent="0.25">
      <c r="B44" t="str">
        <f t="shared" si="6"/>
        <v>{"weekISO": 201240, "year":2012, "weekNumber": 40, "sales": 3629, "weigtedAverage": 4706.60576923077, "seasonalCoefficient": 0.771043970524243, "periodNumber": 40, "salesClearedFromSeasonality": 4706.60576923077, "trend": 4765.00659107187, "forecast": 3674.02960155424},</v>
      </c>
      <c r="C44" s="2">
        <v>201240</v>
      </c>
      <c r="D44" s="2" t="str">
        <f t="shared" si="7"/>
        <v>2012</v>
      </c>
      <c r="E44" s="2" t="str">
        <f t="shared" si="0"/>
        <v>40</v>
      </c>
      <c r="F44" s="2">
        <v>3629</v>
      </c>
      <c r="G44" s="3">
        <f t="shared" si="13"/>
        <v>4706.6057692307695</v>
      </c>
      <c r="H44" s="11">
        <f t="shared" si="12"/>
        <v>0.77104397052424267</v>
      </c>
      <c r="I44" s="1">
        <v>40</v>
      </c>
      <c r="J44" s="11">
        <f t="shared" si="14"/>
        <v>4706.6057692307695</v>
      </c>
      <c r="K44" s="11">
        <f t="shared" si="15"/>
        <v>188264.23076923078</v>
      </c>
      <c r="L44" s="11">
        <f t="shared" si="16"/>
        <v>1600</v>
      </c>
      <c r="M44" s="11">
        <f t="shared" si="10"/>
        <v>4765.0065910718749</v>
      </c>
      <c r="N44" s="11">
        <f t="shared" si="2"/>
        <v>3674.0296015542449</v>
      </c>
      <c r="O44" s="11">
        <f t="shared" si="17"/>
        <v>-45.029601554244891</v>
      </c>
      <c r="P44" s="3">
        <f t="shared" si="18"/>
        <v>1963179.2882250007</v>
      </c>
      <c r="Q44" s="3">
        <f t="shared" si="11"/>
        <v>4864480.2253310392</v>
      </c>
      <c r="R44" s="3">
        <f t="shared" si="19"/>
        <v>1.2408267168433422E-2</v>
      </c>
    </row>
    <row r="45" spans="2:18" ht="15.75" x14ac:dyDescent="0.25">
      <c r="B45" t="str">
        <f t="shared" si="6"/>
        <v>{"weekISO": 201241, "year":2012, "weekNumber": 41, "sales": 3054, "weigtedAverage": 4712.5, "seasonalCoefficient": 0.648063660477454, "periodNumber": 41, "salesClearedFromSeasonality": 4712.5, "trend": 4769.95090391146, "forecast": 3091.2318430866},</v>
      </c>
      <c r="C45" s="2">
        <v>201241</v>
      </c>
      <c r="D45" s="2" t="str">
        <f t="shared" si="7"/>
        <v>2012</v>
      </c>
      <c r="E45" s="2" t="str">
        <f t="shared" si="0"/>
        <v>41</v>
      </c>
      <c r="F45" s="2">
        <v>3054</v>
      </c>
      <c r="G45" s="3">
        <f t="shared" si="13"/>
        <v>4712.5</v>
      </c>
      <c r="H45" s="11">
        <f t="shared" si="12"/>
        <v>0.64806366047745356</v>
      </c>
      <c r="I45" s="1">
        <v>41</v>
      </c>
      <c r="J45" s="11">
        <f t="shared" si="14"/>
        <v>4712.5</v>
      </c>
      <c r="K45" s="11">
        <f t="shared" si="15"/>
        <v>193212.5</v>
      </c>
      <c r="L45" s="11">
        <f t="shared" si="16"/>
        <v>1681</v>
      </c>
      <c r="M45" s="11">
        <f t="shared" si="10"/>
        <v>4769.95090391146</v>
      </c>
      <c r="N45" s="11">
        <f t="shared" si="2"/>
        <v>3091.2318430865994</v>
      </c>
      <c r="O45" s="11">
        <f t="shared" si="17"/>
        <v>-37.231843086599383</v>
      </c>
      <c r="P45" s="3">
        <f t="shared" si="18"/>
        <v>3905109.5382250007</v>
      </c>
      <c r="Q45" s="3">
        <f t="shared" si="11"/>
        <v>7774920.4197027413</v>
      </c>
      <c r="R45" s="3">
        <f t="shared" si="19"/>
        <v>1.2191173243811193E-2</v>
      </c>
    </row>
    <row r="46" spans="2:18" ht="15.75" x14ac:dyDescent="0.25">
      <c r="B46" t="str">
        <f t="shared" si="6"/>
        <v>{"weekISO": 201242, "year":2012, "weekNumber": 42, "sales": 3170, "weigtedAverage": 4710.19230769231, "seasonalCoefficient": 0.673008614706243, "periodNumber": 42, "salesClearedFromSeasonality": 4710.19230769231, "trend": 4774.89521675104, "forecast": 3213.54561519308},</v>
      </c>
      <c r="C46" s="2">
        <v>201242</v>
      </c>
      <c r="D46" s="2" t="str">
        <f t="shared" si="7"/>
        <v>2012</v>
      </c>
      <c r="E46" s="2" t="str">
        <f t="shared" si="0"/>
        <v>42</v>
      </c>
      <c r="F46" s="2">
        <v>3170</v>
      </c>
      <c r="G46" s="3">
        <f t="shared" si="13"/>
        <v>4710.1923076923076</v>
      </c>
      <c r="H46" s="11">
        <f t="shared" si="12"/>
        <v>0.67300861470624262</v>
      </c>
      <c r="I46" s="1">
        <v>42</v>
      </c>
      <c r="J46" s="11">
        <f t="shared" si="14"/>
        <v>4710.1923076923076</v>
      </c>
      <c r="K46" s="11">
        <f t="shared" si="15"/>
        <v>197828.07692307691</v>
      </c>
      <c r="L46" s="11">
        <f t="shared" si="16"/>
        <v>1764</v>
      </c>
      <c r="M46" s="11">
        <f t="shared" si="10"/>
        <v>4774.8952167510442</v>
      </c>
      <c r="N46" s="11">
        <f t="shared" si="2"/>
        <v>3213.5456151930844</v>
      </c>
      <c r="O46" s="11">
        <f t="shared" si="17"/>
        <v>-43.545615193084359</v>
      </c>
      <c r="P46" s="3">
        <f t="shared" si="18"/>
        <v>3460102.2182250009</v>
      </c>
      <c r="Q46" s="3">
        <f t="shared" si="11"/>
        <v>7107772.7822766919</v>
      </c>
      <c r="R46" s="3">
        <f t="shared" si="19"/>
        <v>1.3736787127155949E-2</v>
      </c>
    </row>
    <row r="47" spans="2:18" ht="15.75" x14ac:dyDescent="0.25">
      <c r="B47" t="str">
        <f t="shared" si="6"/>
        <v>{"weekISO": 201243, "year":2012, "weekNumber": 43, "sales": 2969, "weigtedAverage": 4723.875, "seasonalCoefficient": 0.628509433462994, "periodNumber": 43, "salesClearedFromSeasonality": 4723.875, "trend": 4779.83952959063, "forecast": 3004.17423478703},</v>
      </c>
      <c r="C47" s="2">
        <v>201243</v>
      </c>
      <c r="D47" s="2" t="str">
        <f t="shared" si="7"/>
        <v>2012</v>
      </c>
      <c r="E47" s="2" t="str">
        <f t="shared" si="0"/>
        <v>43</v>
      </c>
      <c r="F47" s="2">
        <v>2969</v>
      </c>
      <c r="G47" s="3">
        <f t="shared" si="13"/>
        <v>4723.875</v>
      </c>
      <c r="H47" s="11">
        <f t="shared" si="12"/>
        <v>0.62850943346299382</v>
      </c>
      <c r="I47" s="1">
        <v>43</v>
      </c>
      <c r="J47" s="11">
        <f t="shared" si="14"/>
        <v>4723.875</v>
      </c>
      <c r="K47" s="11">
        <f t="shared" si="15"/>
        <v>203126.625</v>
      </c>
      <c r="L47" s="11">
        <f t="shared" si="16"/>
        <v>1849</v>
      </c>
      <c r="M47" s="11">
        <f t="shared" si="10"/>
        <v>4779.8395295906294</v>
      </c>
      <c r="N47" s="11">
        <f t="shared" si="2"/>
        <v>3004.1742347870295</v>
      </c>
      <c r="O47" s="11">
        <f t="shared" si="17"/>
        <v>-35.174234787029491</v>
      </c>
      <c r="P47" s="3">
        <f t="shared" si="18"/>
        <v>4248277.4882250009</v>
      </c>
      <c r="Q47" s="3">
        <f t="shared" si="11"/>
        <v>8267994.3821629845</v>
      </c>
      <c r="R47" s="3">
        <f t="shared" si="19"/>
        <v>1.1847165640629671E-2</v>
      </c>
    </row>
    <row r="48" spans="2:18" ht="15.75" x14ac:dyDescent="0.25">
      <c r="B48" t="str">
        <f t="shared" si="6"/>
        <v>{"weekISO": 201244, "year":2012, "weekNumber": 44, "sales": 3185, "weigtedAverage": 4737.58653846154, "seasonalCoefficient": 0.672283234119937, "periodNumber": 44, "salesClearedFromSeasonality": 4737.58653846154, "trend": 4784.78384243021, "forecast": 3216.7299561538},</v>
      </c>
      <c r="C48" s="2">
        <v>201244</v>
      </c>
      <c r="D48" s="2" t="str">
        <f t="shared" si="7"/>
        <v>2012</v>
      </c>
      <c r="E48" s="2" t="str">
        <f t="shared" si="0"/>
        <v>44</v>
      </c>
      <c r="F48" s="2">
        <v>3185</v>
      </c>
      <c r="G48" s="3">
        <f t="shared" si="13"/>
        <v>4737.5865384615381</v>
      </c>
      <c r="H48" s="11">
        <f t="shared" si="12"/>
        <v>0.67228323411993696</v>
      </c>
      <c r="I48" s="1">
        <v>44</v>
      </c>
      <c r="J48" s="11">
        <f t="shared" si="14"/>
        <v>4737.5865384615381</v>
      </c>
      <c r="K48" s="11">
        <f t="shared" si="15"/>
        <v>208453.80769230769</v>
      </c>
      <c r="L48" s="11">
        <f t="shared" si="16"/>
        <v>1936</v>
      </c>
      <c r="M48" s="11">
        <f t="shared" si="10"/>
        <v>4784.7838424302145</v>
      </c>
      <c r="N48" s="11">
        <f t="shared" si="2"/>
        <v>3216.7299561538034</v>
      </c>
      <c r="O48" s="11">
        <f t="shared" si="17"/>
        <v>-31.729956153803414</v>
      </c>
      <c r="P48" s="3">
        <f t="shared" si="18"/>
        <v>3404523.1682250006</v>
      </c>
      <c r="Q48" s="3">
        <f t="shared" si="11"/>
        <v>7090803.7573729772</v>
      </c>
      <c r="R48" s="3">
        <f t="shared" si="19"/>
        <v>9.9623096244280743E-3</v>
      </c>
    </row>
    <row r="49" spans="2:18" ht="15.75" x14ac:dyDescent="0.25">
      <c r="B49" t="str">
        <f t="shared" si="6"/>
        <v>{"weekISO": 201245, "year":2012, "weekNumber": 45, "sales": 3014, "weigtedAverage": 4752.19230769231, "seasonalCoefficient": 0.634233592592892, "periodNumber": 45, "salesClearedFromSeasonality": 4752.19230769231, "trend": 4789.7281552698, "forecast": 3037.80649546009},</v>
      </c>
      <c r="C49" s="2">
        <v>201245</v>
      </c>
      <c r="D49" s="2" t="str">
        <f t="shared" si="7"/>
        <v>2012</v>
      </c>
      <c r="E49" s="2" t="str">
        <f t="shared" si="0"/>
        <v>45</v>
      </c>
      <c r="F49" s="2">
        <v>3014</v>
      </c>
      <c r="G49" s="3">
        <f t="shared" si="13"/>
        <v>4752.1923076923076</v>
      </c>
      <c r="H49" s="11">
        <f t="shared" si="12"/>
        <v>0.63423359259289236</v>
      </c>
      <c r="I49" s="1">
        <v>45</v>
      </c>
      <c r="J49" s="11">
        <f t="shared" si="14"/>
        <v>4752.1923076923076</v>
      </c>
      <c r="K49" s="11">
        <f t="shared" si="15"/>
        <v>213848.65384615384</v>
      </c>
      <c r="L49" s="11">
        <f t="shared" si="16"/>
        <v>2025</v>
      </c>
      <c r="M49" s="11">
        <f t="shared" si="10"/>
        <v>4789.7281552697987</v>
      </c>
      <c r="N49" s="11">
        <f t="shared" si="2"/>
        <v>3037.8064954600914</v>
      </c>
      <c r="O49" s="11">
        <f t="shared" si="17"/>
        <v>-23.806495460091355</v>
      </c>
      <c r="P49" s="3">
        <f t="shared" si="18"/>
        <v>4064800.338225001</v>
      </c>
      <c r="Q49" s="3">
        <f t="shared" si="11"/>
        <v>8075712.2967835059</v>
      </c>
      <c r="R49" s="3">
        <f t="shared" si="19"/>
        <v>7.8986381752127917E-3</v>
      </c>
    </row>
    <row r="50" spans="2:18" ht="15.75" x14ac:dyDescent="0.25">
      <c r="B50" t="str">
        <f t="shared" si="6"/>
        <v>{"weekISO": 201246, "year":2012, "weekNumber": 46, "sales": 3230, "weigtedAverage": 4757.14423076923, "seasonalCoefficient": 0.678978782923659, "periodNumber": 46, "salesClearedFromSeasonality": 4757.14423076923, "trend": 4794.67246810938, "forecast": 3255.48087691449},</v>
      </c>
      <c r="C50" s="2">
        <v>201246</v>
      </c>
      <c r="D50" s="2" t="str">
        <f t="shared" si="7"/>
        <v>2012</v>
      </c>
      <c r="E50" s="2" t="str">
        <f t="shared" si="0"/>
        <v>46</v>
      </c>
      <c r="F50" s="2">
        <v>3230</v>
      </c>
      <c r="G50" s="3">
        <f t="shared" si="13"/>
        <v>4757.1442307692305</v>
      </c>
      <c r="H50" s="11">
        <f t="shared" si="12"/>
        <v>0.67897878292365943</v>
      </c>
      <c r="I50" s="1">
        <v>46</v>
      </c>
      <c r="J50" s="11">
        <f t="shared" si="14"/>
        <v>4757.1442307692305</v>
      </c>
      <c r="K50" s="11">
        <f t="shared" si="15"/>
        <v>218828.6346153846</v>
      </c>
      <c r="L50" s="11">
        <f t="shared" si="16"/>
        <v>2116</v>
      </c>
      <c r="M50" s="11">
        <f t="shared" si="10"/>
        <v>4794.6724681093838</v>
      </c>
      <c r="N50" s="11">
        <f t="shared" si="2"/>
        <v>3255.4808769144875</v>
      </c>
      <c r="O50" s="11">
        <f t="shared" si="17"/>
        <v>-25.480876914487453</v>
      </c>
      <c r="P50" s="3">
        <f t="shared" si="18"/>
        <v>3240486.0182250007</v>
      </c>
      <c r="Q50" s="3">
        <f t="shared" si="11"/>
        <v>6885929.1230692696</v>
      </c>
      <c r="R50" s="3">
        <f t="shared" si="19"/>
        <v>7.8888163821942588E-3</v>
      </c>
    </row>
    <row r="51" spans="2:18" ht="15.75" x14ac:dyDescent="0.25">
      <c r="B51" t="str">
        <f t="shared" si="6"/>
        <v>{"weekISO": 201247, "year":2012, "weekNumber": 47, "sales": 3540, "weigtedAverage": 4775.59615384615, "seasonalCoefficient": 0.741268709907341, "periodNumber": 47, "salesClearedFromSeasonality": 4775.59615384615, "trend": 4799.61678094897, "forecast": 3557.80573926367},</v>
      </c>
      <c r="C51" s="2">
        <v>201247</v>
      </c>
      <c r="D51" s="2" t="str">
        <f t="shared" si="7"/>
        <v>2012</v>
      </c>
      <c r="E51" s="2" t="str">
        <f t="shared" si="0"/>
        <v>47</v>
      </c>
      <c r="F51" s="2">
        <v>3540</v>
      </c>
      <c r="G51" s="3">
        <f t="shared" si="13"/>
        <v>4775.5961538461543</v>
      </c>
      <c r="H51" s="11">
        <f t="shared" si="12"/>
        <v>0.74126870990734139</v>
      </c>
      <c r="I51" s="1">
        <v>47</v>
      </c>
      <c r="J51" s="11">
        <f t="shared" si="14"/>
        <v>4775.5961538461543</v>
      </c>
      <c r="K51" s="11">
        <f t="shared" si="15"/>
        <v>224453.01923076925</v>
      </c>
      <c r="L51" s="11">
        <f t="shared" si="16"/>
        <v>2209</v>
      </c>
      <c r="M51" s="11">
        <f t="shared" si="10"/>
        <v>4799.6167809489689</v>
      </c>
      <c r="N51" s="11">
        <f t="shared" si="2"/>
        <v>3557.8057392636688</v>
      </c>
      <c r="O51" s="11">
        <f t="shared" si="17"/>
        <v>-17.805739263668784</v>
      </c>
      <c r="P51" s="3">
        <f t="shared" si="18"/>
        <v>2220502.3182250005</v>
      </c>
      <c r="Q51" s="3">
        <f t="shared" si="11"/>
        <v>5390664.8409125591</v>
      </c>
      <c r="R51" s="3">
        <f t="shared" si="19"/>
        <v>5.029869848494007E-3</v>
      </c>
    </row>
    <row r="52" spans="2:18" ht="15.75" x14ac:dyDescent="0.25">
      <c r="B52" t="str">
        <f t="shared" si="6"/>
        <v>{"weekISO": 201248, "year":2012, "weekNumber": 48, "sales": 4194, "weigtedAverage": 4784.25961538462, "seasonalCoefficient": 0.876624668634927, "periodNumber": 48, "salesClearedFromSeasonality": 4784.25961538462, "trend": 4804.56109378855, "forecast": 4211.79677677865},</v>
      </c>
      <c r="C52" s="2">
        <v>201248</v>
      </c>
      <c r="D52" s="2" t="str">
        <f t="shared" si="7"/>
        <v>2012</v>
      </c>
      <c r="E52" s="2" t="str">
        <f t="shared" si="0"/>
        <v>48</v>
      </c>
      <c r="F52" s="2">
        <v>4194</v>
      </c>
      <c r="G52" s="3">
        <f t="shared" si="13"/>
        <v>4784.2596153846152</v>
      </c>
      <c r="H52" s="11">
        <f t="shared" si="12"/>
        <v>0.87662466863492661</v>
      </c>
      <c r="I52" s="1">
        <v>48</v>
      </c>
      <c r="J52" s="11">
        <f t="shared" si="14"/>
        <v>4784.2596153846152</v>
      </c>
      <c r="K52" s="11">
        <f t="shared" si="15"/>
        <v>229644.46153846153</v>
      </c>
      <c r="L52" s="11">
        <f t="shared" si="16"/>
        <v>2304</v>
      </c>
      <c r="M52" s="11">
        <f t="shared" si="10"/>
        <v>4804.5610937885531</v>
      </c>
      <c r="N52" s="11">
        <f t="shared" si="2"/>
        <v>4211.7967767786513</v>
      </c>
      <c r="O52" s="11">
        <f t="shared" si="17"/>
        <v>-17.796776778651292</v>
      </c>
      <c r="P52" s="3">
        <f t="shared" si="18"/>
        <v>699121.73822500033</v>
      </c>
      <c r="Q52" s="3">
        <f t="shared" si="11"/>
        <v>2781521.7994506215</v>
      </c>
      <c r="R52" s="3">
        <f t="shared" si="19"/>
        <v>4.2433897898548623E-3</v>
      </c>
    </row>
    <row r="53" spans="2:18" ht="15.75" x14ac:dyDescent="0.25">
      <c r="B53" t="str">
        <f t="shared" si="6"/>
        <v>{"weekISO": 201249, "year":2012, "weekNumber": 49, "sales": 5359, "weigtedAverage": 4783.41346153846, "seasonalCoefficient": 1.12032966480728, "periodNumber": 49, "salesClearedFromSeasonality": 4783.41346153846, "trend": 4809.50540662814, "forecast": 5388.23158009649},</v>
      </c>
      <c r="C53" s="2">
        <v>201249</v>
      </c>
      <c r="D53" s="2" t="str">
        <f t="shared" si="7"/>
        <v>2012</v>
      </c>
      <c r="E53" s="2" t="str">
        <f t="shared" si="0"/>
        <v>49</v>
      </c>
      <c r="F53" s="2">
        <v>5359</v>
      </c>
      <c r="G53" s="3">
        <f t="shared" si="13"/>
        <v>4783.4134615384619</v>
      </c>
      <c r="H53" s="11">
        <f t="shared" si="12"/>
        <v>1.1203296648072767</v>
      </c>
      <c r="I53" s="1">
        <v>49</v>
      </c>
      <c r="J53" s="11">
        <f t="shared" si="14"/>
        <v>4783.4134615384619</v>
      </c>
      <c r="K53" s="11">
        <f t="shared" si="15"/>
        <v>234387.25961538462</v>
      </c>
      <c r="L53" s="11">
        <f t="shared" si="16"/>
        <v>2401</v>
      </c>
      <c r="M53" s="11">
        <f t="shared" si="10"/>
        <v>4809.5054066281382</v>
      </c>
      <c r="N53" s="11">
        <f t="shared" si="2"/>
        <v>5388.2315800964871</v>
      </c>
      <c r="O53" s="11">
        <f t="shared" si="17"/>
        <v>-29.23158009648705</v>
      </c>
      <c r="P53" s="3">
        <f t="shared" si="18"/>
        <v>108152.18822499986</v>
      </c>
      <c r="Q53" s="3">
        <f t="shared" si="11"/>
        <v>241429.43298453343</v>
      </c>
      <c r="R53" s="3">
        <f t="shared" si="19"/>
        <v>5.4546706655135384E-3</v>
      </c>
    </row>
    <row r="54" spans="2:18" ht="15.75" x14ac:dyDescent="0.25">
      <c r="B54" t="str">
        <f t="shared" si="6"/>
        <v>{"weekISO": 201250, "year":2012, "weekNumber": 50, "sales": 8925, "weigtedAverage": 4748.29807692308, "seasonalCoefficient": 1.87962083580554, "periodNumber": 50, "salesClearedFromSeasonality": 4748.29807692308, "trend": 4814.44971946772, "forecast": 9049.34000564968},</v>
      </c>
      <c r="C54" s="2">
        <v>201250</v>
      </c>
      <c r="D54" s="2" t="str">
        <f t="shared" si="7"/>
        <v>2012</v>
      </c>
      <c r="E54" s="2" t="str">
        <f t="shared" si="0"/>
        <v>50</v>
      </c>
      <c r="F54" s="2">
        <v>8925</v>
      </c>
      <c r="G54" s="3">
        <f t="shared" si="13"/>
        <v>4748.2980769230771</v>
      </c>
      <c r="H54" s="11">
        <f t="shared" si="12"/>
        <v>1.8796208358055415</v>
      </c>
      <c r="I54" s="1">
        <v>50</v>
      </c>
      <c r="J54" s="11">
        <f t="shared" si="14"/>
        <v>4748.2980769230771</v>
      </c>
      <c r="K54" s="11">
        <f t="shared" si="15"/>
        <v>237414.90384615384</v>
      </c>
      <c r="L54" s="11">
        <f t="shared" si="16"/>
        <v>2500</v>
      </c>
      <c r="M54" s="11">
        <f t="shared" si="10"/>
        <v>4814.4497194677233</v>
      </c>
      <c r="N54" s="11">
        <f t="shared" si="2"/>
        <v>9049.3400056496776</v>
      </c>
      <c r="O54" s="11">
        <f t="shared" si="17"/>
        <v>-124.34000564967755</v>
      </c>
      <c r="P54" s="3">
        <f t="shared" si="18"/>
        <v>15169973.368224999</v>
      </c>
      <c r="Q54" s="3">
        <f t="shared" si="11"/>
        <v>10047338.73373471</v>
      </c>
      <c r="R54" s="3">
        <f t="shared" si="19"/>
        <v>1.3931653294081518E-2</v>
      </c>
    </row>
    <row r="55" spans="2:18" ht="15.75" x14ac:dyDescent="0.25">
      <c r="B55" t="str">
        <f t="shared" si="6"/>
        <v>{"weekISO": 201251, "year":2012, "weekNumber": 51, "sales": 14911, "weigtedAverage": 4672.14423076923, "seasonalCoefficient": 3.19146825600994, "periodNumber": 51, "salesClearedFromSeasonality": 4672.14423076923, "trend": 4819.39403230731, "forecast": 15380.9430673125},</v>
      </c>
      <c r="C55" s="2">
        <v>201251</v>
      </c>
      <c r="D55" s="2" t="str">
        <f t="shared" si="7"/>
        <v>2012</v>
      </c>
      <c r="E55" s="2" t="str">
        <f t="shared" si="0"/>
        <v>51</v>
      </c>
      <c r="F55" s="2">
        <v>14911</v>
      </c>
      <c r="G55" s="3">
        <f t="shared" si="13"/>
        <v>4672.1442307692305</v>
      </c>
      <c r="H55" s="11">
        <f t="shared" si="12"/>
        <v>3.1914682560099448</v>
      </c>
      <c r="I55" s="1">
        <v>51</v>
      </c>
      <c r="J55" s="11">
        <f t="shared" si="14"/>
        <v>4672.1442307692305</v>
      </c>
      <c r="K55" s="11">
        <f t="shared" si="15"/>
        <v>238279.35576923075</v>
      </c>
      <c r="L55" s="11">
        <f t="shared" si="16"/>
        <v>2601</v>
      </c>
      <c r="M55" s="11">
        <f t="shared" si="10"/>
        <v>4819.3940323073075</v>
      </c>
      <c r="N55" s="11">
        <f t="shared" si="2"/>
        <v>15380.943067312539</v>
      </c>
      <c r="O55" s="11">
        <f t="shared" si="17"/>
        <v>-469.94306731253891</v>
      </c>
      <c r="P55" s="3">
        <f t="shared" si="18"/>
        <v>97631493.148224995</v>
      </c>
      <c r="Q55" s="3">
        <f t="shared" si="11"/>
        <v>90275780.957073301</v>
      </c>
      <c r="R55" s="3">
        <f t="shared" si="19"/>
        <v>3.151653593404459E-2</v>
      </c>
    </row>
    <row r="56" spans="2:18" ht="15.75" x14ac:dyDescent="0.25">
      <c r="B56" t="str">
        <f t="shared" si="6"/>
        <v>{"weekISO": 201252, "year":2012, "weekNumber": 52, "sales": 26786, "weigtedAverage": 4476.11538461538, "seasonalCoefficient": 5.98420677269954, "periodNumber": 52, "salesClearedFromSeasonality": 4476.11538461538, "trend": 4824.33834514689, "forecast": 28869.8381988221},</v>
      </c>
      <c r="C56" s="2">
        <v>201252</v>
      </c>
      <c r="D56" s="2" t="str">
        <f t="shared" si="7"/>
        <v>2012</v>
      </c>
      <c r="E56" s="2" t="str">
        <f t="shared" si="0"/>
        <v>52</v>
      </c>
      <c r="F56" s="2">
        <v>26786</v>
      </c>
      <c r="G56" s="3">
        <f t="shared" si="13"/>
        <v>4476.1153846153848</v>
      </c>
      <c r="H56" s="11">
        <f t="shared" si="12"/>
        <v>5.984206772699542</v>
      </c>
      <c r="I56" s="1">
        <v>52</v>
      </c>
      <c r="J56" s="11">
        <f t="shared" si="14"/>
        <v>4476.1153846153848</v>
      </c>
      <c r="K56" s="11">
        <f t="shared" si="15"/>
        <v>232758</v>
      </c>
      <c r="L56" s="11">
        <f t="shared" si="16"/>
        <v>2704</v>
      </c>
      <c r="M56" s="11">
        <f t="shared" si="10"/>
        <v>4824.3383451468926</v>
      </c>
      <c r="N56" s="11">
        <f t="shared" si="2"/>
        <v>28869.838198822137</v>
      </c>
      <c r="O56" s="11">
        <f t="shared" si="17"/>
        <v>-2083.8381988221372</v>
      </c>
      <c r="P56" s="3">
        <f t="shared" si="18"/>
        <v>473317661.89822489</v>
      </c>
      <c r="Q56" s="3">
        <f t="shared" si="11"/>
        <v>528551683.67143184</v>
      </c>
      <c r="R56" s="3">
        <f t="shared" si="19"/>
        <v>7.7795796267532941E-2</v>
      </c>
    </row>
    <row r="57" spans="2:18" ht="15.75" x14ac:dyDescent="0.25">
      <c r="B57" t="str">
        <f t="shared" si="6"/>
        <v>{"weekISO": 201301, "year":2013, "weekNumber": 01, "sales": 6604, "weigtedAverage": 4886.07692307692, "seasonalCoefficient": 1.35159558557282, "periodNumber": 53, "salesClearedFromSeasonality": 4886.07692307692, "trend": 4829.28265798648, "forecast": 6527.2371220179},</v>
      </c>
      <c r="C57" s="2">
        <v>201301</v>
      </c>
      <c r="D57" s="2" t="str">
        <f t="shared" si="7"/>
        <v>2013</v>
      </c>
      <c r="E57" s="2" t="str">
        <f t="shared" si="0"/>
        <v>01</v>
      </c>
      <c r="F57" s="2">
        <v>6604</v>
      </c>
      <c r="G57" s="3">
        <f t="shared" si="13"/>
        <v>4886.0769230769229</v>
      </c>
      <c r="H57" s="11">
        <f t="shared" si="12"/>
        <v>1.3515955855728208</v>
      </c>
      <c r="I57" s="1">
        <v>53</v>
      </c>
      <c r="J57" s="11">
        <f t="shared" si="14"/>
        <v>4886.0769230769229</v>
      </c>
      <c r="K57" s="11">
        <f t="shared" si="15"/>
        <v>258962.07692307691</v>
      </c>
      <c r="L57" s="11">
        <f t="shared" si="16"/>
        <v>2809</v>
      </c>
      <c r="M57" s="11">
        <f t="shared" si="10"/>
        <v>4829.2826579864777</v>
      </c>
      <c r="N57" s="11">
        <f t="shared" si="2"/>
        <v>6527.237122017902</v>
      </c>
      <c r="O57" s="11">
        <f t="shared" si="17"/>
        <v>76.762877982097962</v>
      </c>
      <c r="P57" s="3">
        <f t="shared" si="18"/>
        <v>2477051.0382249993</v>
      </c>
      <c r="Q57" s="3">
        <f t="shared" si="11"/>
        <v>419451.6238861967</v>
      </c>
      <c r="R57" s="3">
        <f t="shared" si="19"/>
        <v>1.1623694424908838E-2</v>
      </c>
    </row>
    <row r="58" spans="2:18" ht="15.75" x14ac:dyDescent="0.25">
      <c r="B58" t="str">
        <f t="shared" si="6"/>
        <v>{"weekISO": 201302, "year":2013, "weekNumber": 02, "sales": 3560, "weigtedAverage": 4954.86538461538, "seasonalCoefficient": 0.718485715283734, "periodNumber": 54, "salesClearedFromSeasonality": 4954.86538461538, "trend": 4834.22697082606, "forecast": 3473.32302297788},</v>
      </c>
      <c r="C58" s="2">
        <v>201302</v>
      </c>
      <c r="D58" s="2" t="str">
        <f t="shared" si="7"/>
        <v>2013</v>
      </c>
      <c r="E58" s="2" t="str">
        <f t="shared" si="0"/>
        <v>02</v>
      </c>
      <c r="F58" s="2">
        <v>3560</v>
      </c>
      <c r="G58" s="3">
        <f t="shared" si="13"/>
        <v>4954.8653846153848</v>
      </c>
      <c r="H58" s="11">
        <f t="shared" si="12"/>
        <v>0.71848571528373428</v>
      </c>
      <c r="I58" s="1">
        <v>54</v>
      </c>
      <c r="J58" s="11">
        <f t="shared" si="14"/>
        <v>4954.8653846153848</v>
      </c>
      <c r="K58" s="11">
        <f t="shared" si="15"/>
        <v>267562.73076923075</v>
      </c>
      <c r="L58" s="11">
        <f t="shared" si="16"/>
        <v>2916</v>
      </c>
      <c r="M58" s="11">
        <f t="shared" si="10"/>
        <v>4834.2269708260619</v>
      </c>
      <c r="N58" s="11">
        <f t="shared" si="2"/>
        <v>3473.3230229778833</v>
      </c>
      <c r="O58" s="11">
        <f t="shared" si="17"/>
        <v>86.676977022116716</v>
      </c>
      <c r="P58" s="3">
        <f t="shared" si="18"/>
        <v>2161296.9182250006</v>
      </c>
      <c r="Q58" s="3">
        <f t="shared" si="11"/>
        <v>5790102.8222670248</v>
      </c>
      <c r="R58" s="3">
        <f t="shared" si="19"/>
        <v>2.4347465455650762E-2</v>
      </c>
    </row>
    <row r="59" spans="2:18" ht="15.75" x14ac:dyDescent="0.25">
      <c r="B59" t="str">
        <f t="shared" si="6"/>
        <v>{"weekISO": 201303, "year":2013, "weekNumber": 03, "sales": 3478, "weigtedAverage": 4979.54807692308, "seasonalCoefficient": 0.69845695759385, "periodNumber": 55, "salesClearedFromSeasonality": 4979.54807692308, "trend": 4839.17128366565, "forecast": 3379.95285206463},</v>
      </c>
      <c r="C59" s="2">
        <v>201303</v>
      </c>
      <c r="D59" s="2" t="str">
        <f t="shared" si="7"/>
        <v>2013</v>
      </c>
      <c r="E59" s="2" t="str">
        <f t="shared" si="0"/>
        <v>03</v>
      </c>
      <c r="F59" s="2">
        <v>3478</v>
      </c>
      <c r="G59" s="3">
        <f t="shared" si="13"/>
        <v>4979.5480769230771</v>
      </c>
      <c r="H59" s="11">
        <f t="shared" si="12"/>
        <v>0.69845695759385018</v>
      </c>
      <c r="I59" s="1">
        <v>55</v>
      </c>
      <c r="J59" s="11">
        <f t="shared" si="14"/>
        <v>4979.5480769230771</v>
      </c>
      <c r="K59" s="11">
        <f t="shared" si="15"/>
        <v>273875.14423076925</v>
      </c>
      <c r="L59" s="11">
        <f t="shared" si="16"/>
        <v>3025</v>
      </c>
      <c r="M59" s="11">
        <f t="shared" si="10"/>
        <v>4839.171283665647</v>
      </c>
      <c r="N59" s="11">
        <f t="shared" si="2"/>
        <v>3379.9528520646345</v>
      </c>
      <c r="O59" s="11">
        <f t="shared" si="17"/>
        <v>98.047147935365501</v>
      </c>
      <c r="P59" s="3">
        <f t="shared" si="18"/>
        <v>2409123.0582250007</v>
      </c>
      <c r="Q59" s="3">
        <f t="shared" si="11"/>
        <v>6248167.2326788139</v>
      </c>
      <c r="R59" s="3">
        <f t="shared" si="19"/>
        <v>2.8190669331617454E-2</v>
      </c>
    </row>
    <row r="60" spans="2:18" ht="15.75" x14ac:dyDescent="0.25">
      <c r="B60" t="str">
        <f t="shared" si="6"/>
        <v>{"weekISO": 201304, "year":2013, "weekNumber": 04, "sales": 3887, "weigtedAverage": 4990.79807692308, "seasonalCoefficient": 0.778833352920664, "periodNumber": 56, "salesClearedFromSeasonality": 4990.79807692308, "trend": 4844.11559650523, "forecast": 3772.75879196145},</v>
      </c>
      <c r="C60" s="2">
        <v>201304</v>
      </c>
      <c r="D60" s="2" t="str">
        <f t="shared" si="7"/>
        <v>2013</v>
      </c>
      <c r="E60" s="2" t="str">
        <f t="shared" si="0"/>
        <v>04</v>
      </c>
      <c r="F60" s="2">
        <v>3887</v>
      </c>
      <c r="G60" s="3">
        <f>AVERAGEA(F35:F59,F34/2,F61:F85,F86/2)</f>
        <v>4990.7980769230771</v>
      </c>
      <c r="H60" s="11">
        <f t="shared" si="12"/>
        <v>0.77883335292066358</v>
      </c>
      <c r="I60" s="1">
        <v>56</v>
      </c>
      <c r="J60" s="11">
        <f t="shared" si="14"/>
        <v>4990.7980769230771</v>
      </c>
      <c r="K60" s="11">
        <f t="shared" si="15"/>
        <v>279484.69230769231</v>
      </c>
      <c r="L60" s="11">
        <f t="shared" si="16"/>
        <v>3136</v>
      </c>
      <c r="M60" s="11">
        <f t="shared" si="10"/>
        <v>4844.1155965052312</v>
      </c>
      <c r="N60" s="11">
        <f t="shared" si="2"/>
        <v>3772.7587919614493</v>
      </c>
      <c r="O60" s="11">
        <f t="shared" si="17"/>
        <v>114.24120803855067</v>
      </c>
      <c r="P60" s="3">
        <f t="shared" si="18"/>
        <v>1306757.6282250006</v>
      </c>
      <c r="Q60" s="3">
        <f t="shared" si="11"/>
        <v>4438722.0294833286</v>
      </c>
      <c r="R60" s="3">
        <f t="shared" si="19"/>
        <v>2.9390586066002231E-2</v>
      </c>
    </row>
    <row r="61" spans="2:18" ht="15.75" x14ac:dyDescent="0.25">
      <c r="B61" t="str">
        <f t="shared" si="6"/>
        <v>{"weekISO": 201305, "year":2013, "weekNumber": 05, "sales": 3474, "weigtedAverage": 5000.16346153846, "seasonalCoefficient": 0.694777286127184, "periodNumber": 57, "salesClearedFromSeasonality": 5000.16346153846, "trend": 4849.05990934482, "forecast": 3369.01668408272},</v>
      </c>
      <c r="C61" s="2">
        <v>201305</v>
      </c>
      <c r="D61" s="2" t="str">
        <f t="shared" si="7"/>
        <v>2013</v>
      </c>
      <c r="E61" s="2" t="str">
        <f t="shared" si="0"/>
        <v>05</v>
      </c>
      <c r="F61" s="2">
        <v>3474</v>
      </c>
      <c r="G61" s="3">
        <f t="shared" si="13"/>
        <v>5000.1634615384619</v>
      </c>
      <c r="H61" s="11">
        <f t="shared" si="12"/>
        <v>0.69477728612718426</v>
      </c>
      <c r="I61" s="1">
        <v>57</v>
      </c>
      <c r="J61" s="11">
        <f t="shared" si="14"/>
        <v>5000.1634615384619</v>
      </c>
      <c r="K61" s="11">
        <f t="shared" si="15"/>
        <v>285009.31730769231</v>
      </c>
      <c r="L61" s="11">
        <f t="shared" si="16"/>
        <v>3249</v>
      </c>
      <c r="M61" s="11">
        <f t="shared" si="10"/>
        <v>4849.0599093448163</v>
      </c>
      <c r="N61" s="11">
        <f t="shared" si="2"/>
        <v>3369.0166840827214</v>
      </c>
      <c r="O61" s="11">
        <f t="shared" si="17"/>
        <v>104.98331591727856</v>
      </c>
      <c r="P61" s="3">
        <f t="shared" si="18"/>
        <v>2421556.1382250008</v>
      </c>
      <c r="Q61" s="3">
        <f t="shared" si="11"/>
        <v>6302959.6543901432</v>
      </c>
      <c r="R61" s="3">
        <f t="shared" si="19"/>
        <v>3.021972248626326E-2</v>
      </c>
    </row>
    <row r="62" spans="2:18" ht="15.75" x14ac:dyDescent="0.25">
      <c r="B62" t="str">
        <f t="shared" si="6"/>
        <v>{"weekISO": 201306, "year":2013, "weekNumber": 06, "sales": 3665, "weigtedAverage": 5012.14423076923, "seasonalCoefficient": 0.731223969474143, "periodNumber": 58, "salesClearedFromSeasonality": 5012.14423076923, "trend": 4854.0042221844, "forecast": 3549.36423518993},</v>
      </c>
      <c r="C62" s="2">
        <v>201306</v>
      </c>
      <c r="D62" s="2" t="str">
        <f t="shared" si="7"/>
        <v>2013</v>
      </c>
      <c r="E62" s="2" t="str">
        <f t="shared" si="0"/>
        <v>06</v>
      </c>
      <c r="F62" s="2">
        <v>3665</v>
      </c>
      <c r="G62" s="3">
        <f t="shared" si="13"/>
        <v>5012.1442307692305</v>
      </c>
      <c r="H62" s="11">
        <f t="shared" si="12"/>
        <v>0.7312239694741427</v>
      </c>
      <c r="I62" s="1">
        <v>58</v>
      </c>
      <c r="J62" s="11">
        <f t="shared" si="14"/>
        <v>5012.1442307692305</v>
      </c>
      <c r="K62" s="11">
        <f t="shared" si="15"/>
        <v>290704.36538461538</v>
      </c>
      <c r="L62" s="11">
        <f t="shared" si="16"/>
        <v>3364</v>
      </c>
      <c r="M62" s="11">
        <f t="shared" si="10"/>
        <v>4854.0042221844014</v>
      </c>
      <c r="N62" s="11">
        <f t="shared" si="2"/>
        <v>3549.3642351899266</v>
      </c>
      <c r="O62" s="11">
        <f t="shared" si="17"/>
        <v>115.6357648100734</v>
      </c>
      <c r="P62" s="3">
        <f t="shared" si="18"/>
        <v>1863593.5682250005</v>
      </c>
      <c r="Q62" s="3">
        <f t="shared" si="11"/>
        <v>5429934.7395497877</v>
      </c>
      <c r="R62" s="3">
        <f t="shared" si="19"/>
        <v>3.155136829742794E-2</v>
      </c>
    </row>
    <row r="63" spans="2:18" ht="15.75" x14ac:dyDescent="0.25">
      <c r="B63" t="str">
        <f t="shared" si="6"/>
        <v>{"weekISO": 201307, "year":2013, "weekNumber": 07, "sales": 3882, "weigtedAverage": 5029.98076923077, "seasonalCoefficient": 0.771772334349038, "periodNumber": 59, "salesClearedFromSeasonality": 5029.98076923077, "trend": 4858.94853502399, "forecast": 3750.0020533573},</v>
      </c>
      <c r="C63" s="2">
        <v>201307</v>
      </c>
      <c r="D63" s="2" t="str">
        <f t="shared" si="7"/>
        <v>2013</v>
      </c>
      <c r="E63" s="2" t="str">
        <f t="shared" si="0"/>
        <v>07</v>
      </c>
      <c r="F63" s="2">
        <v>3882</v>
      </c>
      <c r="G63" s="3">
        <f t="shared" si="13"/>
        <v>5029.9807692307695</v>
      </c>
      <c r="H63" s="11">
        <f t="shared" si="12"/>
        <v>0.7717723343490378</v>
      </c>
      <c r="I63" s="1">
        <v>59</v>
      </c>
      <c r="J63" s="11">
        <f t="shared" si="14"/>
        <v>5029.9807692307695</v>
      </c>
      <c r="K63" s="11">
        <f t="shared" si="15"/>
        <v>296768.86538461538</v>
      </c>
      <c r="L63" s="11">
        <f t="shared" si="16"/>
        <v>3481</v>
      </c>
      <c r="M63" s="11">
        <f t="shared" si="10"/>
        <v>4858.9485350239856</v>
      </c>
      <c r="N63" s="11">
        <f t="shared" si="2"/>
        <v>3750.0020533572988</v>
      </c>
      <c r="O63" s="11">
        <f t="shared" si="17"/>
        <v>131.99794664270121</v>
      </c>
      <c r="P63" s="3">
        <f t="shared" si="18"/>
        <v>1318213.9782250004</v>
      </c>
      <c r="Q63" s="3">
        <f t="shared" si="11"/>
        <v>4535128.9431172293</v>
      </c>
      <c r="R63" s="3">
        <f t="shared" si="19"/>
        <v>3.400256224696064E-2</v>
      </c>
    </row>
    <row r="64" spans="2:18" ht="15.75" x14ac:dyDescent="0.25">
      <c r="B64" t="str">
        <f t="shared" si="6"/>
        <v>{"weekISO": 201308, "year":2013, "weekNumber": 08, "sales": 4166, "weigtedAverage": 5043.79807692308, "seasonalCoefficient": 0.825964865457388, "periodNumber": 60, "salesClearedFromSeasonality": 5043.79807692308, "trend": 4863.89284786357, "forecast": 4017.40460168478},</v>
      </c>
      <c r="C64" s="2">
        <v>201308</v>
      </c>
      <c r="D64" s="2" t="str">
        <f t="shared" si="7"/>
        <v>2013</v>
      </c>
      <c r="E64" s="2" t="str">
        <f t="shared" si="0"/>
        <v>08</v>
      </c>
      <c r="F64" s="2">
        <v>4166</v>
      </c>
      <c r="G64" s="3">
        <f t="shared" si="13"/>
        <v>5043.7980769230771</v>
      </c>
      <c r="H64" s="11">
        <f t="shared" ref="H64:H95" si="20">F64/G64</f>
        <v>0.82596486545738768</v>
      </c>
      <c r="I64" s="1">
        <v>60</v>
      </c>
      <c r="J64" s="11">
        <f t="shared" si="14"/>
        <v>5043.7980769230771</v>
      </c>
      <c r="K64" s="11">
        <f t="shared" si="15"/>
        <v>302627.88461538462</v>
      </c>
      <c r="L64" s="11">
        <f t="shared" si="16"/>
        <v>3600</v>
      </c>
      <c r="M64" s="11">
        <f t="shared" si="10"/>
        <v>4863.8928478635708</v>
      </c>
      <c r="N64" s="11">
        <f t="shared" si="2"/>
        <v>4017.4046016847842</v>
      </c>
      <c r="O64" s="11">
        <f t="shared" si="17"/>
        <v>148.59539831521579</v>
      </c>
      <c r="P64" s="3">
        <f t="shared" si="18"/>
        <v>746729.29822500038</v>
      </c>
      <c r="Q64" s="3">
        <f t="shared" si="11"/>
        <v>3467720.5722306683</v>
      </c>
      <c r="R64" s="3">
        <f t="shared" si="19"/>
        <v>3.5668602572063321E-2</v>
      </c>
    </row>
    <row r="65" spans="2:18" ht="15.75" x14ac:dyDescent="0.25">
      <c r="B65" t="str">
        <f t="shared" si="6"/>
        <v>{"weekISO": 201309, "year":2013, "weekNumber": 09, "sales": 4507, "weigtedAverage": 5048.5, "seasonalCoefficient": 0.892740417945925, "periodNumber": 61, "salesClearedFromSeasonality": 5048.5, "trend": 4868.83716070316, "forecast": 4346.60772175678},</v>
      </c>
      <c r="C65" s="2">
        <v>201309</v>
      </c>
      <c r="D65" s="2" t="str">
        <f t="shared" si="7"/>
        <v>2013</v>
      </c>
      <c r="E65" s="2" t="str">
        <f t="shared" si="0"/>
        <v>09</v>
      </c>
      <c r="F65" s="2">
        <v>4507</v>
      </c>
      <c r="G65" s="3">
        <f t="shared" si="13"/>
        <v>5048.5</v>
      </c>
      <c r="H65" s="11">
        <f t="shared" si="20"/>
        <v>0.89274041794592451</v>
      </c>
      <c r="I65" s="1">
        <v>61</v>
      </c>
      <c r="J65" s="11">
        <f t="shared" si="14"/>
        <v>5048.5</v>
      </c>
      <c r="K65" s="11">
        <f t="shared" si="15"/>
        <v>307958.5</v>
      </c>
      <c r="L65" s="11">
        <f t="shared" si="16"/>
        <v>3721</v>
      </c>
      <c r="M65" s="11">
        <f t="shared" si="10"/>
        <v>4868.8371607031559</v>
      </c>
      <c r="N65" s="11">
        <f t="shared" si="2"/>
        <v>4346.6077217567836</v>
      </c>
      <c r="O65" s="11">
        <f t="shared" si="17"/>
        <v>160.39227824321642</v>
      </c>
      <c r="P65" s="3">
        <f t="shared" si="18"/>
        <v>273670.2282250002</v>
      </c>
      <c r="Q65" s="3">
        <f t="shared" si="11"/>
        <v>2350023.2346601044</v>
      </c>
      <c r="R65" s="3">
        <f t="shared" si="19"/>
        <v>3.5587370366810832E-2</v>
      </c>
    </row>
    <row r="66" spans="2:18" ht="15.75" x14ac:dyDescent="0.25">
      <c r="B66" t="str">
        <f t="shared" si="6"/>
        <v>{"weekISO": 201310, "year":2013, "weekNumber": 10, "sales": 12909, "weigtedAverage": 4892.09615384615, "seasonalCoefficient": 2.63874617220084, "periodNumber": 62, "salesClearedFromSeasonality": 4892.09615384615, "trend": 4873.78147354274, "forecast": 12860.6722074543},</v>
      </c>
      <c r="C66" s="2">
        <v>201310</v>
      </c>
      <c r="D66" s="2" t="str">
        <f t="shared" si="7"/>
        <v>2013</v>
      </c>
      <c r="E66" s="2" t="str">
        <f t="shared" si="0"/>
        <v>10</v>
      </c>
      <c r="F66" s="2">
        <v>12909</v>
      </c>
      <c r="G66" s="3">
        <f t="shared" si="13"/>
        <v>4892.0961538461543</v>
      </c>
      <c r="H66" s="11">
        <f t="shared" si="20"/>
        <v>2.6387461722008418</v>
      </c>
      <c r="I66" s="1">
        <v>62</v>
      </c>
      <c r="J66" s="11">
        <f t="shared" si="14"/>
        <v>4892.0961538461543</v>
      </c>
      <c r="K66" s="11">
        <f t="shared" si="15"/>
        <v>303309.96153846156</v>
      </c>
      <c r="L66" s="11">
        <f t="shared" si="16"/>
        <v>3844</v>
      </c>
      <c r="M66" s="11">
        <f t="shared" si="10"/>
        <v>4873.7814735427401</v>
      </c>
      <c r="N66" s="11">
        <f t="shared" si="2"/>
        <v>12860.672207454283</v>
      </c>
      <c r="O66" s="11">
        <f t="shared" si="17"/>
        <v>48.327792545716875</v>
      </c>
      <c r="P66" s="3">
        <f t="shared" si="18"/>
        <v>62076513.688224994</v>
      </c>
      <c r="Q66" s="3">
        <f t="shared" si="11"/>
        <v>48735560.842048816</v>
      </c>
      <c r="R66" s="3">
        <f t="shared" si="19"/>
        <v>3.7437286037428829E-3</v>
      </c>
    </row>
    <row r="67" spans="2:18" ht="15.75" x14ac:dyDescent="0.25">
      <c r="B67" t="str">
        <f t="shared" si="6"/>
        <v>{"weekISO": 201311, "year":2013, "weekNumber": 11, "sales": 3278, "weigtedAverage": 5082.92307692308, "seasonalCoefficient": 0.644904506795, "periodNumber": 63, "salesClearedFromSeasonality": 5082.92307692308, "trend": 4878.72578638233, "forecast": 3146.31224705494},</v>
      </c>
      <c r="C67" s="2">
        <v>201311</v>
      </c>
      <c r="D67" s="2" t="str">
        <f t="shared" si="7"/>
        <v>2013</v>
      </c>
      <c r="E67" s="2" t="str">
        <f t="shared" si="0"/>
        <v>11</v>
      </c>
      <c r="F67" s="2">
        <v>3278</v>
      </c>
      <c r="G67" s="3">
        <f t="shared" si="13"/>
        <v>5082.9230769230771</v>
      </c>
      <c r="H67" s="11">
        <f t="shared" si="20"/>
        <v>0.64490450679499978</v>
      </c>
      <c r="I67" s="1">
        <v>63</v>
      </c>
      <c r="J67" s="11">
        <f t="shared" si="14"/>
        <v>5082.9230769230771</v>
      </c>
      <c r="K67" s="11">
        <f t="shared" si="15"/>
        <v>320224.15384615387</v>
      </c>
      <c r="L67" s="11">
        <f t="shared" si="16"/>
        <v>3969</v>
      </c>
      <c r="M67" s="11">
        <f t="shared" si="10"/>
        <v>4878.7257863823252</v>
      </c>
      <c r="N67" s="11">
        <f t="shared" si="2"/>
        <v>3146.3122470549411</v>
      </c>
      <c r="O67" s="11">
        <f t="shared" si="17"/>
        <v>131.68775294505895</v>
      </c>
      <c r="P67" s="3">
        <f t="shared" si="18"/>
        <v>3069977.0582250007</v>
      </c>
      <c r="Q67" s="3">
        <f t="shared" si="11"/>
        <v>7470786.8939315137</v>
      </c>
      <c r="R67" s="3">
        <f t="shared" si="19"/>
        <v>4.0173201020457273E-2</v>
      </c>
    </row>
    <row r="68" spans="2:18" ht="15.75" x14ac:dyDescent="0.25">
      <c r="B68" t="str">
        <f t="shared" si="6"/>
        <v>{"weekISO": 201312, "year":2013, "weekNumber": 12, "sales": 2243, "weigtedAverage": 5105.28846153846, "seasonalCoefficient": 0.439348337884923, "periodNumber": 64, "salesClearedFromSeasonality": 5105.28846153846, "trend": 4883.67009922191, "forecast": 2145.63234087144},</v>
      </c>
      <c r="C68" s="2">
        <v>201312</v>
      </c>
      <c r="D68" s="2" t="str">
        <f t="shared" si="7"/>
        <v>2013</v>
      </c>
      <c r="E68" s="2" t="str">
        <f t="shared" si="0"/>
        <v>12</v>
      </c>
      <c r="F68" s="2">
        <v>2243</v>
      </c>
      <c r="G68" s="3">
        <f t="shared" si="13"/>
        <v>5105.2884615384619</v>
      </c>
      <c r="H68" s="11">
        <f t="shared" si="20"/>
        <v>0.43934833788492322</v>
      </c>
      <c r="I68" s="1">
        <v>64</v>
      </c>
      <c r="J68" s="11">
        <f t="shared" si="14"/>
        <v>5105.2884615384619</v>
      </c>
      <c r="K68" s="11">
        <f t="shared" si="15"/>
        <v>326738.46153846156</v>
      </c>
      <c r="L68" s="11">
        <f t="shared" si="16"/>
        <v>4096</v>
      </c>
      <c r="M68" s="11">
        <f t="shared" si="10"/>
        <v>4883.6700992219103</v>
      </c>
      <c r="N68" s="11">
        <f t="shared" si="2"/>
        <v>2145.6323408714443</v>
      </c>
      <c r="O68" s="11">
        <f t="shared" si="17"/>
        <v>97.367659128555715</v>
      </c>
      <c r="P68" s="3">
        <f t="shared" si="18"/>
        <v>7768121.5082250014</v>
      </c>
      <c r="Q68" s="3">
        <f t="shared" si="11"/>
        <v>13942411.957730507</v>
      </c>
      <c r="R68" s="3">
        <f t="shared" si="19"/>
        <v>4.3409567154951277E-2</v>
      </c>
    </row>
    <row r="69" spans="2:18" ht="15.75" x14ac:dyDescent="0.25">
      <c r="B69" t="str">
        <f t="shared" si="6"/>
        <v>{"weekISO": 201313, "year":2013, "weekNumber": 13, "sales": 2871, "weigtedAverage": 5093.21153846154, "seasonalCoefficient": 0.563691489803547, "periodNumber": 65, "salesClearedFromSeasonality": 5093.21153846154, "trend": 4888.61441206149, "forecast": 2755.67034101003},</v>
      </c>
      <c r="C69" s="2">
        <v>201313</v>
      </c>
      <c r="D69" s="2" t="str">
        <f t="shared" si="7"/>
        <v>2013</v>
      </c>
      <c r="E69" s="2" t="str">
        <f t="shared" ref="E69:E132" si="21">RIGHT(C69,2)</f>
        <v>13</v>
      </c>
      <c r="F69" s="2">
        <v>2871</v>
      </c>
      <c r="G69" s="3">
        <f t="shared" si="13"/>
        <v>5093.2115384615381</v>
      </c>
      <c r="H69" s="11">
        <f t="shared" si="20"/>
        <v>0.563691489803547</v>
      </c>
      <c r="I69" s="1">
        <v>65</v>
      </c>
      <c r="J69" s="11">
        <f t="shared" ref="J69:J100" si="22">F69/H69</f>
        <v>5093.2115384615381</v>
      </c>
      <c r="K69" s="11">
        <f t="shared" ref="K69:K100" si="23">I69*J69</f>
        <v>331058.75</v>
      </c>
      <c r="L69" s="11">
        <f t="shared" ref="L69:L100" si="24">I69^2</f>
        <v>4225</v>
      </c>
      <c r="M69" s="11">
        <f t="shared" ref="M69:M132" si="25">$N$3+$L$3*I69</f>
        <v>4888.6144120614945</v>
      </c>
      <c r="N69" s="11">
        <f t="shared" ref="N69:N132" si="26">M69*H69</f>
        <v>2755.6703410100349</v>
      </c>
      <c r="O69" s="11">
        <f t="shared" ref="O69:O100" si="27">F69-N69</f>
        <v>115.32965898996508</v>
      </c>
      <c r="P69" s="3">
        <f t="shared" ref="P69:P100" si="28">(F69-$U$4)^2</f>
        <v>4661863.9482250009</v>
      </c>
      <c r="Q69" s="3">
        <f t="shared" ref="Q69:Q132" si="29">(N69-$U$3)^2</f>
        <v>9758850.7421695478</v>
      </c>
      <c r="R69" s="3">
        <f t="shared" ref="R69:R100" si="30">ABS((F69-N69)/F69)</f>
        <v>4.0170553462196126E-2</v>
      </c>
    </row>
    <row r="70" spans="2:18" ht="15.75" x14ac:dyDescent="0.25">
      <c r="B70" t="str">
        <f t="shared" ref="B70:B133" si="31">"{""weekISO"": "&amp;C70&amp;", ""year"":"&amp;D70&amp;", ""weekNumber"": "&amp;E70&amp;", ""sales"": "&amp;F70&amp;", ""weigtedAverage"": "&amp;G70&amp;", ""seasonalCoefficient"": "&amp;H70&amp;", ""periodNumber"": "&amp;I70&amp;", ""salesClearedFromSeasonality"": "&amp;J70&amp;", ""trend"": "&amp;M70&amp;", ""forecast"": "&amp;N70&amp;"},"</f>
        <v>{"weekISO": 201314, "year":2013, "weekNumber": 14, "sales": 3195, "weigtedAverage": 5089.78846153846, "seasonalCoefficient": 0.627727463359895, "periodNumber": 66, "salesClearedFromSeasonality": 5089.78846153846, "trend": 4893.55872490108, "forecast": 3071.82120518484},</v>
      </c>
      <c r="C70" s="2">
        <v>201314</v>
      </c>
      <c r="D70" s="2" t="str">
        <f t="shared" ref="D70:D133" si="32">LEFT(C70,4)</f>
        <v>2013</v>
      </c>
      <c r="E70" s="2" t="str">
        <f t="shared" si="21"/>
        <v>14</v>
      </c>
      <c r="F70" s="2">
        <v>3195</v>
      </c>
      <c r="G70" s="3">
        <f t="shared" si="13"/>
        <v>5089.7884615384619</v>
      </c>
      <c r="H70" s="11">
        <f t="shared" si="20"/>
        <v>0.62772746335989482</v>
      </c>
      <c r="I70" s="1">
        <v>66</v>
      </c>
      <c r="J70" s="11">
        <f t="shared" si="22"/>
        <v>5089.7884615384619</v>
      </c>
      <c r="K70" s="11">
        <f t="shared" si="23"/>
        <v>335926.0384615385</v>
      </c>
      <c r="L70" s="11">
        <f t="shared" si="24"/>
        <v>4356</v>
      </c>
      <c r="M70" s="11">
        <f t="shared" si="25"/>
        <v>4893.5587249010796</v>
      </c>
      <c r="N70" s="11">
        <f t="shared" si="26"/>
        <v>3071.8212051848359</v>
      </c>
      <c r="O70" s="11">
        <f t="shared" si="27"/>
        <v>123.17879481516411</v>
      </c>
      <c r="P70" s="3">
        <f t="shared" si="28"/>
        <v>3367720.4682250009</v>
      </c>
      <c r="Q70" s="3">
        <f t="shared" si="29"/>
        <v>7883544.6688786205</v>
      </c>
      <c r="R70" s="3">
        <f t="shared" si="30"/>
        <v>3.8553613400677346E-2</v>
      </c>
    </row>
    <row r="71" spans="2:18" ht="15.75" x14ac:dyDescent="0.25">
      <c r="B71" t="str">
        <f t="shared" si="31"/>
        <v>{"weekISO": 201315, "year":2013, "weekNumber": 15, "sales": 3343, "weigtedAverage": 5101.05769230769, "seasonalCoefficient": 0.655354281728902, "periodNumber": 67, "salesClearedFromSeasonality": 5101.05769230769, "trend": 4898.50303774066, "forecast": 3210.25493984538},</v>
      </c>
      <c r="C71" s="2">
        <v>201315</v>
      </c>
      <c r="D71" s="2" t="str">
        <f t="shared" si="32"/>
        <v>2013</v>
      </c>
      <c r="E71" s="2" t="str">
        <f t="shared" si="21"/>
        <v>15</v>
      </c>
      <c r="F71" s="2">
        <v>3343</v>
      </c>
      <c r="G71" s="3">
        <f t="shared" si="13"/>
        <v>5101.0576923076924</v>
      </c>
      <c r="H71" s="11">
        <f t="shared" si="20"/>
        <v>0.65535428172890242</v>
      </c>
      <c r="I71" s="1">
        <v>67</v>
      </c>
      <c r="J71" s="11">
        <f t="shared" si="22"/>
        <v>5101.0576923076924</v>
      </c>
      <c r="K71" s="11">
        <f t="shared" si="23"/>
        <v>341770.86538461538</v>
      </c>
      <c r="L71" s="11">
        <f t="shared" si="24"/>
        <v>4489</v>
      </c>
      <c r="M71" s="11">
        <f t="shared" si="25"/>
        <v>4898.5030377406647</v>
      </c>
      <c r="N71" s="11">
        <f t="shared" si="26"/>
        <v>3210.2549398453798</v>
      </c>
      <c r="O71" s="11">
        <f t="shared" si="27"/>
        <v>132.74506015462021</v>
      </c>
      <c r="P71" s="3">
        <f t="shared" si="28"/>
        <v>2846424.5082250009</v>
      </c>
      <c r="Q71" s="3">
        <f t="shared" si="29"/>
        <v>7125329.7593497857</v>
      </c>
      <c r="R71" s="3">
        <f t="shared" si="30"/>
        <v>3.9708363791391026E-2</v>
      </c>
    </row>
    <row r="72" spans="2:18" ht="15.75" x14ac:dyDescent="0.25">
      <c r="B72" t="str">
        <f t="shared" si="31"/>
        <v>{"weekISO": 201316, "year":2013, "weekNumber": 16, "sales": 3539, "weigtedAverage": 5113.47115384615, "seasonalCoefficient": 0.692093471054022, "periodNumber": 68, "salesClearedFromSeasonality": 5113.47115384615, "trend": 4903.44735058025, "forecast": 3393.64389699373},</v>
      </c>
      <c r="C72" s="2">
        <v>201316</v>
      </c>
      <c r="D72" s="2" t="str">
        <f t="shared" si="32"/>
        <v>2013</v>
      </c>
      <c r="E72" s="2" t="str">
        <f t="shared" si="21"/>
        <v>16</v>
      </c>
      <c r="F72" s="2">
        <v>3539</v>
      </c>
      <c r="G72" s="3">
        <f t="shared" si="13"/>
        <v>5113.4711538461543</v>
      </c>
      <c r="H72" s="11">
        <f t="shared" si="20"/>
        <v>0.69209347105402208</v>
      </c>
      <c r="I72" s="1">
        <v>68</v>
      </c>
      <c r="J72" s="11">
        <f t="shared" si="22"/>
        <v>5113.4711538461543</v>
      </c>
      <c r="K72" s="11">
        <f t="shared" si="23"/>
        <v>347716.0384615385</v>
      </c>
      <c r="L72" s="11">
        <f t="shared" si="24"/>
        <v>4624</v>
      </c>
      <c r="M72" s="11">
        <f t="shared" si="25"/>
        <v>4903.4473505802489</v>
      </c>
      <c r="N72" s="11">
        <f t="shared" si="26"/>
        <v>3393.6438969937326</v>
      </c>
      <c r="O72" s="11">
        <f t="shared" si="27"/>
        <v>145.3561030062674</v>
      </c>
      <c r="P72" s="3">
        <f t="shared" si="28"/>
        <v>2223483.5882250005</v>
      </c>
      <c r="Q72" s="3">
        <f t="shared" si="29"/>
        <v>6179909.4904803969</v>
      </c>
      <c r="R72" s="3">
        <f t="shared" si="30"/>
        <v>4.1072648490044474E-2</v>
      </c>
    </row>
    <row r="73" spans="2:18" ht="15.75" x14ac:dyDescent="0.25">
      <c r="B73" t="str">
        <f t="shared" si="31"/>
        <v>{"weekISO": 201317, "year":2013, "weekNumber": 17, "sales": 4297, "weigtedAverage": 5110.29807692308, "seasonalCoefficient": 0.840851147099277, "periodNumber": 69, "salesClearedFromSeasonality": 5110.29807692308, "trend": 4908.39166341983, "forecast": 4127.2267605991},</v>
      </c>
      <c r="C73" s="2">
        <v>201317</v>
      </c>
      <c r="D73" s="2" t="str">
        <f t="shared" si="32"/>
        <v>2013</v>
      </c>
      <c r="E73" s="2" t="str">
        <f t="shared" si="21"/>
        <v>17</v>
      </c>
      <c r="F73" s="2">
        <v>4297</v>
      </c>
      <c r="G73" s="3">
        <f t="shared" si="13"/>
        <v>5110.2980769230771</v>
      </c>
      <c r="H73" s="11">
        <f t="shared" si="20"/>
        <v>0.84085114709927722</v>
      </c>
      <c r="I73" s="1">
        <v>69</v>
      </c>
      <c r="J73" s="11">
        <f t="shared" si="22"/>
        <v>5110.2980769230771</v>
      </c>
      <c r="K73" s="11">
        <f t="shared" si="23"/>
        <v>352610.56730769231</v>
      </c>
      <c r="L73" s="11">
        <f t="shared" si="24"/>
        <v>4761</v>
      </c>
      <c r="M73" s="11">
        <f t="shared" si="25"/>
        <v>4908.391663419834</v>
      </c>
      <c r="N73" s="11">
        <f t="shared" si="26"/>
        <v>4127.2267605990965</v>
      </c>
      <c r="O73" s="11">
        <f t="shared" si="27"/>
        <v>169.77323940090355</v>
      </c>
      <c r="P73" s="3">
        <f t="shared" si="28"/>
        <v>537486.92822500027</v>
      </c>
      <c r="Q73" s="3">
        <f t="shared" si="29"/>
        <v>3070763.8562304997</v>
      </c>
      <c r="R73" s="3">
        <f t="shared" si="30"/>
        <v>3.9509713614359683E-2</v>
      </c>
    </row>
    <row r="74" spans="2:18" ht="15.75" x14ac:dyDescent="0.25">
      <c r="B74" t="str">
        <f t="shared" si="31"/>
        <v>{"weekISO": 201318, "year":2013, "weekNumber": 18, "sales": 4797, "weigtedAverage": 5111.50961538462, "seasonalCoefficient": 0.938470307394511, "periodNumber": 70, "salesClearedFromSeasonality": 5111.50961538462, "trend": 4913.33597625942, "forecast": 4611.01992397269},</v>
      </c>
      <c r="C74" s="2">
        <v>201318</v>
      </c>
      <c r="D74" s="2" t="str">
        <f t="shared" si="32"/>
        <v>2013</v>
      </c>
      <c r="E74" s="2" t="str">
        <f t="shared" si="21"/>
        <v>18</v>
      </c>
      <c r="F74" s="2">
        <v>4797</v>
      </c>
      <c r="G74" s="3">
        <f t="shared" si="13"/>
        <v>5111.5096153846152</v>
      </c>
      <c r="H74" s="11">
        <f t="shared" si="20"/>
        <v>0.93847030739451132</v>
      </c>
      <c r="I74" s="1">
        <v>70</v>
      </c>
      <c r="J74" s="11">
        <f t="shared" si="22"/>
        <v>5111.5096153846152</v>
      </c>
      <c r="K74" s="11">
        <f t="shared" si="23"/>
        <v>357805.67307692306</v>
      </c>
      <c r="L74" s="11">
        <f t="shared" si="24"/>
        <v>4900</v>
      </c>
      <c r="M74" s="11">
        <f t="shared" si="25"/>
        <v>4913.3359762594191</v>
      </c>
      <c r="N74" s="11">
        <f t="shared" si="26"/>
        <v>4611.019923972688</v>
      </c>
      <c r="O74" s="11">
        <f t="shared" si="27"/>
        <v>185.98007602731195</v>
      </c>
      <c r="P74" s="3">
        <f t="shared" si="28"/>
        <v>54351.928225000105</v>
      </c>
      <c r="Q74" s="3">
        <f t="shared" si="29"/>
        <v>1609260.5786475288</v>
      </c>
      <c r="R74" s="3">
        <f t="shared" si="30"/>
        <v>3.8770080472652062E-2</v>
      </c>
    </row>
    <row r="75" spans="2:18" ht="15.75" x14ac:dyDescent="0.25">
      <c r="B75" t="str">
        <f t="shared" si="31"/>
        <v>{"weekISO": 201319, "year":2013, "weekNumber": 19, "sales": 4142, "weigtedAverage": 5138.54807692308, "seasonalCoefficient": 0.806064269127204, "periodNumber": 71, "salesClearedFromSeasonality": 5138.54807692308, "trend": 4918.280289099, "forecast": 3964.45000659532},</v>
      </c>
      <c r="C75" s="2">
        <v>201319</v>
      </c>
      <c r="D75" s="2" t="str">
        <f t="shared" si="32"/>
        <v>2013</v>
      </c>
      <c r="E75" s="2" t="str">
        <f t="shared" si="21"/>
        <v>19</v>
      </c>
      <c r="F75" s="2">
        <v>4142</v>
      </c>
      <c r="G75" s="3">
        <f>AVERAGEA(F50:F74,F49/2,F76:F100,F101/2)</f>
        <v>5138.5480769230771</v>
      </c>
      <c r="H75" s="11">
        <f t="shared" si="20"/>
        <v>0.80606426912720408</v>
      </c>
      <c r="I75" s="1">
        <v>71</v>
      </c>
      <c r="J75" s="11">
        <f t="shared" si="22"/>
        <v>5138.5480769230771</v>
      </c>
      <c r="K75" s="11">
        <f t="shared" si="23"/>
        <v>364836.9134615385</v>
      </c>
      <c r="L75" s="11">
        <f t="shared" si="24"/>
        <v>5041</v>
      </c>
      <c r="M75" s="11">
        <f t="shared" si="25"/>
        <v>4918.2802890990033</v>
      </c>
      <c r="N75" s="11">
        <f t="shared" si="26"/>
        <v>3964.4500065953221</v>
      </c>
      <c r="O75" s="11">
        <f t="shared" si="27"/>
        <v>177.54999340467793</v>
      </c>
      <c r="P75" s="3">
        <f t="shared" si="28"/>
        <v>788783.77822500037</v>
      </c>
      <c r="Q75" s="3">
        <f t="shared" si="29"/>
        <v>3667746.9140116652</v>
      </c>
      <c r="R75" s="3">
        <f t="shared" si="30"/>
        <v>4.2865763738454354E-2</v>
      </c>
    </row>
    <row r="76" spans="2:18" ht="15.75" x14ac:dyDescent="0.25">
      <c r="B76" t="str">
        <f t="shared" si="31"/>
        <v>{"weekISO": 201320, "year":2013, "weekNumber": 20, "sales": 5026, "weigtedAverage": 5138.34615384615, "seasonalCoefficient": 0.978135736580911, "periodNumber": 72, "salesClearedFromSeasonality": 5138.34615384615, "trend": 4923.22460193859, "forecast": 4815.58192237046},</v>
      </c>
      <c r="C76" s="2">
        <v>201320</v>
      </c>
      <c r="D76" s="2" t="str">
        <f t="shared" si="32"/>
        <v>2013</v>
      </c>
      <c r="E76" s="2" t="str">
        <f t="shared" si="21"/>
        <v>20</v>
      </c>
      <c r="F76" s="2">
        <v>5026</v>
      </c>
      <c r="G76" s="3">
        <f t="shared" si="13"/>
        <v>5138.3461538461543</v>
      </c>
      <c r="H76" s="11">
        <f t="shared" si="20"/>
        <v>0.97813573658091113</v>
      </c>
      <c r="I76" s="1">
        <v>72</v>
      </c>
      <c r="J76" s="11">
        <f t="shared" si="22"/>
        <v>5138.3461538461543</v>
      </c>
      <c r="K76" s="11">
        <f t="shared" si="23"/>
        <v>369960.92307692312</v>
      </c>
      <c r="L76" s="11">
        <f t="shared" si="24"/>
        <v>5184</v>
      </c>
      <c r="M76" s="11">
        <f t="shared" si="25"/>
        <v>4923.2246019385884</v>
      </c>
      <c r="N76" s="11">
        <f t="shared" si="26"/>
        <v>4815.5819223704639</v>
      </c>
      <c r="O76" s="11">
        <f t="shared" si="27"/>
        <v>210.41807762953613</v>
      </c>
      <c r="P76" s="3">
        <f t="shared" si="28"/>
        <v>17.098225000001804</v>
      </c>
      <c r="Q76" s="3">
        <f t="shared" si="29"/>
        <v>1132105.2554435993</v>
      </c>
      <c r="R76" s="3">
        <f t="shared" si="30"/>
        <v>4.1865912779454062E-2</v>
      </c>
    </row>
    <row r="77" spans="2:18" ht="15.75" x14ac:dyDescent="0.25">
      <c r="B77" t="str">
        <f t="shared" si="31"/>
        <v>{"weekISO": 201321, "year":2013, "weekNumber": 21, "sales": 5581, "weigtedAverage": 5141.65384615385, "seasonalCoefficient": 1.08544841154073, "periodNumber": 73, "salesClearedFromSeasonality": 5141.65384615385, "trend": 4928.16891477817, "forecast": 5349.27312035039},</v>
      </c>
      <c r="C77" s="2">
        <v>201321</v>
      </c>
      <c r="D77" s="2" t="str">
        <f t="shared" si="32"/>
        <v>2013</v>
      </c>
      <c r="E77" s="2" t="str">
        <f t="shared" si="21"/>
        <v>21</v>
      </c>
      <c r="F77" s="2">
        <v>5581</v>
      </c>
      <c r="G77" s="3">
        <f t="shared" si="13"/>
        <v>5141.6538461538457</v>
      </c>
      <c r="H77" s="11">
        <f t="shared" si="20"/>
        <v>1.0854484115407346</v>
      </c>
      <c r="I77" s="1">
        <v>73</v>
      </c>
      <c r="J77" s="11">
        <f t="shared" si="22"/>
        <v>5141.6538461538457</v>
      </c>
      <c r="K77" s="11">
        <f t="shared" si="23"/>
        <v>375340.73076923075</v>
      </c>
      <c r="L77" s="11">
        <f t="shared" si="24"/>
        <v>5329</v>
      </c>
      <c r="M77" s="11">
        <f t="shared" si="25"/>
        <v>4928.1689147781735</v>
      </c>
      <c r="N77" s="11">
        <f t="shared" si="26"/>
        <v>5349.2731203503945</v>
      </c>
      <c r="O77" s="11">
        <f t="shared" si="27"/>
        <v>231.72687964960551</v>
      </c>
      <c r="P77" s="3">
        <f t="shared" si="28"/>
        <v>303452.24822499976</v>
      </c>
      <c r="Q77" s="3">
        <f t="shared" si="29"/>
        <v>281232.03851998283</v>
      </c>
      <c r="R77" s="3">
        <f t="shared" si="30"/>
        <v>4.1520673651604639E-2</v>
      </c>
    </row>
    <row r="78" spans="2:18" ht="15.75" x14ac:dyDescent="0.25">
      <c r="B78" t="str">
        <f t="shared" si="31"/>
        <v>{"weekISO": 201322, "year":2013, "weekNumber": 22, "sales": 5270, "weigtedAverage": 5161.75961538462, "seasonalCoefficient": 1.0209696678421, "periodNumber": 74, "salesClearedFromSeasonality": 5161.75961538462, "trend": 4933.11322761776, "forecast": 5036.55897342838},</v>
      </c>
      <c r="C78" s="2">
        <v>201322</v>
      </c>
      <c r="D78" s="2" t="str">
        <f t="shared" si="32"/>
        <v>2013</v>
      </c>
      <c r="E78" s="2" t="str">
        <f t="shared" si="21"/>
        <v>22</v>
      </c>
      <c r="F78" s="2">
        <v>5270</v>
      </c>
      <c r="G78" s="3">
        <f t="shared" si="13"/>
        <v>5161.7596153846152</v>
      </c>
      <c r="H78" s="11">
        <f t="shared" si="20"/>
        <v>1.0209696678421007</v>
      </c>
      <c r="I78" s="1">
        <v>74</v>
      </c>
      <c r="J78" s="11">
        <f t="shared" si="22"/>
        <v>5161.7596153846152</v>
      </c>
      <c r="K78" s="11">
        <f t="shared" si="23"/>
        <v>381970.2115384615</v>
      </c>
      <c r="L78" s="11">
        <f t="shared" si="24"/>
        <v>5476</v>
      </c>
      <c r="M78" s="11">
        <f t="shared" si="25"/>
        <v>4933.1132276177577</v>
      </c>
      <c r="N78" s="11">
        <f t="shared" si="26"/>
        <v>5036.5589734283758</v>
      </c>
      <c r="O78" s="11">
        <f t="shared" si="27"/>
        <v>233.44102657162421</v>
      </c>
      <c r="P78" s="3">
        <f t="shared" si="28"/>
        <v>57535.218224999895</v>
      </c>
      <c r="Q78" s="3">
        <f t="shared" si="29"/>
        <v>710695.02567190258</v>
      </c>
      <c r="R78" s="3">
        <f t="shared" si="30"/>
        <v>4.4296209975640266E-2</v>
      </c>
    </row>
    <row r="79" spans="2:18" ht="15.75" x14ac:dyDescent="0.25">
      <c r="B79" t="str">
        <f t="shared" si="31"/>
        <v>{"weekISO": 201323, "year":2013, "weekNumber": 23, "sales": 5273, "weigtedAverage": 5176.23076923077, "seasonalCoefficient": 1.01869492205496, "periodNumber": 75, "salesClearedFromSeasonality": 5176.23076923077, "trend": 4938.05754045734, "forecast": 5030.37414127908},</v>
      </c>
      <c r="C79" s="2">
        <v>201323</v>
      </c>
      <c r="D79" s="2" t="str">
        <f t="shared" si="32"/>
        <v>2013</v>
      </c>
      <c r="E79" s="2" t="str">
        <f t="shared" si="21"/>
        <v>23</v>
      </c>
      <c r="F79" s="2">
        <v>5273</v>
      </c>
      <c r="G79" s="3">
        <f t="shared" si="13"/>
        <v>5176.2307692307695</v>
      </c>
      <c r="H79" s="11">
        <f t="shared" si="20"/>
        <v>1.0186949220549553</v>
      </c>
      <c r="I79" s="1">
        <v>75</v>
      </c>
      <c r="J79" s="11">
        <f t="shared" si="22"/>
        <v>5176.2307692307695</v>
      </c>
      <c r="K79" s="11">
        <f t="shared" si="23"/>
        <v>388217.30769230769</v>
      </c>
      <c r="L79" s="11">
        <f t="shared" si="24"/>
        <v>5625</v>
      </c>
      <c r="M79" s="11">
        <f t="shared" si="25"/>
        <v>4938.0575404573428</v>
      </c>
      <c r="N79" s="11">
        <f t="shared" si="26"/>
        <v>5030.3741412790769</v>
      </c>
      <c r="O79" s="11">
        <f t="shared" si="27"/>
        <v>242.62585872092313</v>
      </c>
      <c r="P79" s="3">
        <f t="shared" si="28"/>
        <v>58983.408224999897</v>
      </c>
      <c r="Q79" s="3">
        <f t="shared" si="29"/>
        <v>721161.24249509047</v>
      </c>
      <c r="R79" s="3">
        <f t="shared" si="30"/>
        <v>4.6012869091773781E-2</v>
      </c>
    </row>
    <row r="80" spans="2:18" ht="15.75" x14ac:dyDescent="0.25">
      <c r="B80" t="str">
        <f t="shared" si="31"/>
        <v>{"weekISO": 201324, "year":2013, "weekNumber": 24, "sales": 5778, "weigtedAverage": 5155.70192307692, "seasonalCoefficient": 1.12070094163855, "periodNumber": 76, "salesClearedFromSeasonality": 5155.70192307692, "trend": 4943.00185329693, "forecast": 5539.62683151097},</v>
      </c>
      <c r="C80" s="2">
        <v>201324</v>
      </c>
      <c r="D80" s="2" t="str">
        <f t="shared" si="32"/>
        <v>2013</v>
      </c>
      <c r="E80" s="2" t="str">
        <f t="shared" si="21"/>
        <v>24</v>
      </c>
      <c r="F80" s="2">
        <v>5778</v>
      </c>
      <c r="G80" s="3">
        <f t="shared" si="13"/>
        <v>5155.7019230769229</v>
      </c>
      <c r="H80" s="11">
        <f t="shared" si="20"/>
        <v>1.1207009416385518</v>
      </c>
      <c r="I80" s="1">
        <v>76</v>
      </c>
      <c r="J80" s="11">
        <f t="shared" si="22"/>
        <v>5155.7019230769229</v>
      </c>
      <c r="K80" s="11">
        <f t="shared" si="23"/>
        <v>391833.34615384613</v>
      </c>
      <c r="L80" s="11">
        <f t="shared" si="24"/>
        <v>5776</v>
      </c>
      <c r="M80" s="11">
        <f t="shared" si="25"/>
        <v>4943.0018532969279</v>
      </c>
      <c r="N80" s="11">
        <f t="shared" si="26"/>
        <v>5539.6268315109737</v>
      </c>
      <c r="O80" s="11">
        <f t="shared" si="27"/>
        <v>238.37316848902628</v>
      </c>
      <c r="P80" s="3">
        <f t="shared" si="28"/>
        <v>559302.0582249997</v>
      </c>
      <c r="Q80" s="3">
        <f t="shared" si="29"/>
        <v>115572.42099006842</v>
      </c>
      <c r="R80" s="3">
        <f t="shared" si="30"/>
        <v>4.1255307803569799E-2</v>
      </c>
    </row>
    <row r="81" spans="2:18" ht="15.75" x14ac:dyDescent="0.25">
      <c r="B81" t="str">
        <f t="shared" si="31"/>
        <v>{"weekISO": 201325, "year":2013, "weekNumber": 25, "sales": 5892, "weigtedAverage": 5157.68269230769, "seasonalCoefficient": 1.14237349435774, "periodNumber": 77, "salesClearedFromSeasonality": 5157.68269230769, "trend": 4947.94616613651, "forecast": 5652.40255170337},</v>
      </c>
      <c r="C81" s="2">
        <v>201325</v>
      </c>
      <c r="D81" s="2" t="str">
        <f t="shared" si="32"/>
        <v>2013</v>
      </c>
      <c r="E81" s="2" t="str">
        <f t="shared" si="21"/>
        <v>25</v>
      </c>
      <c r="F81" s="2">
        <v>5892</v>
      </c>
      <c r="G81" s="3">
        <f t="shared" si="13"/>
        <v>5157.6826923076924</v>
      </c>
      <c r="H81" s="11">
        <f t="shared" si="20"/>
        <v>1.1423734943577448</v>
      </c>
      <c r="I81" s="1">
        <v>77</v>
      </c>
      <c r="J81" s="11">
        <f t="shared" si="22"/>
        <v>5157.6826923076924</v>
      </c>
      <c r="K81" s="11">
        <f t="shared" si="23"/>
        <v>397141.56730769231</v>
      </c>
      <c r="L81" s="11">
        <f t="shared" si="24"/>
        <v>5929</v>
      </c>
      <c r="M81" s="11">
        <f t="shared" si="25"/>
        <v>4947.9461661365121</v>
      </c>
      <c r="N81" s="11">
        <f t="shared" si="26"/>
        <v>5652.4025517033742</v>
      </c>
      <c r="O81" s="11">
        <f t="shared" si="27"/>
        <v>239.59744829662577</v>
      </c>
      <c r="P81" s="3">
        <f t="shared" si="28"/>
        <v>742811.27822499967</v>
      </c>
      <c r="Q81" s="3">
        <f t="shared" si="29"/>
        <v>51612.442642486414</v>
      </c>
      <c r="R81" s="3">
        <f t="shared" si="30"/>
        <v>4.066487581409127E-2</v>
      </c>
    </row>
    <row r="82" spans="2:18" ht="15.75" x14ac:dyDescent="0.25">
      <c r="B82" t="str">
        <f t="shared" si="31"/>
        <v>{"weekISO": 201326, "year":2013, "weekNumber": 26, "sales": 5453, "weigtedAverage": 5199.54807692308, "seasonalCoefficient": 1.04874499078137, "periodNumber": 78, "salesClearedFromSeasonality": 5199.54807692308, "trend": 4952.8904789761, "forecast": 5194.31907971494},</v>
      </c>
      <c r="C82" s="2">
        <v>201326</v>
      </c>
      <c r="D82" s="2" t="str">
        <f t="shared" si="32"/>
        <v>2013</v>
      </c>
      <c r="E82" s="2" t="str">
        <f t="shared" si="21"/>
        <v>26</v>
      </c>
      <c r="F82" s="2">
        <v>5453</v>
      </c>
      <c r="G82" s="3">
        <f t="shared" si="13"/>
        <v>5199.5480769230771</v>
      </c>
      <c r="H82" s="11">
        <f t="shared" si="20"/>
        <v>1.0487449907813733</v>
      </c>
      <c r="I82" s="1">
        <v>78</v>
      </c>
      <c r="J82" s="11">
        <f t="shared" si="22"/>
        <v>5199.5480769230771</v>
      </c>
      <c r="K82" s="11">
        <f t="shared" si="23"/>
        <v>405564.75</v>
      </c>
      <c r="L82" s="11">
        <f t="shared" si="24"/>
        <v>6084</v>
      </c>
      <c r="M82" s="11">
        <f t="shared" si="25"/>
        <v>4952.8904789760973</v>
      </c>
      <c r="N82" s="11">
        <f t="shared" si="26"/>
        <v>5194.3190797149382</v>
      </c>
      <c r="O82" s="11">
        <f t="shared" si="27"/>
        <v>258.6809202850618</v>
      </c>
      <c r="P82" s="3">
        <f t="shared" si="28"/>
        <v>178814.80822499981</v>
      </c>
      <c r="Q82" s="3">
        <f t="shared" si="29"/>
        <v>469591.12444421463</v>
      </c>
      <c r="R82" s="3">
        <f t="shared" si="30"/>
        <v>4.7438276230526648E-2</v>
      </c>
    </row>
    <row r="83" spans="2:18" ht="15.75" x14ac:dyDescent="0.25">
      <c r="B83" t="str">
        <f t="shared" si="31"/>
        <v>{"weekISO": 201327, "year":2013, "weekNumber": 27, "sales": 5418, "weigtedAverage": 5282.25961538462, "seasonalCoefficient": 1.02569740877939, "periodNumber": 79, "salesClearedFromSeasonality": 5282.25961538461, "trend": 4957.83479181568, "forecast": 5085.23829912164},</v>
      </c>
      <c r="C83" s="2">
        <v>201327</v>
      </c>
      <c r="D83" s="2" t="str">
        <f t="shared" si="32"/>
        <v>2013</v>
      </c>
      <c r="E83" s="2" t="str">
        <f t="shared" si="21"/>
        <v>27</v>
      </c>
      <c r="F83" s="2">
        <v>5418</v>
      </c>
      <c r="G83" s="3">
        <f t="shared" si="13"/>
        <v>5282.2596153846152</v>
      </c>
      <c r="H83" s="11">
        <f t="shared" si="20"/>
        <v>1.0256974087793869</v>
      </c>
      <c r="I83" s="1">
        <v>79</v>
      </c>
      <c r="J83" s="11">
        <f t="shared" si="22"/>
        <v>5282.2596153846143</v>
      </c>
      <c r="K83" s="11">
        <f t="shared" si="23"/>
        <v>417298.50961538451</v>
      </c>
      <c r="L83" s="11">
        <f t="shared" si="24"/>
        <v>6241</v>
      </c>
      <c r="M83" s="11">
        <f t="shared" si="25"/>
        <v>4957.8347918156815</v>
      </c>
      <c r="N83" s="11">
        <f t="shared" si="26"/>
        <v>5085.2382991216355</v>
      </c>
      <c r="O83" s="11">
        <f t="shared" si="27"/>
        <v>332.76170087836454</v>
      </c>
      <c r="P83" s="3">
        <f t="shared" si="28"/>
        <v>150439.25822499982</v>
      </c>
      <c r="Q83" s="3">
        <f t="shared" si="29"/>
        <v>630988.70157775376</v>
      </c>
      <c r="R83" s="3">
        <f t="shared" si="30"/>
        <v>6.1417811162488838E-2</v>
      </c>
    </row>
    <row r="84" spans="2:18" ht="15.75" x14ac:dyDescent="0.25">
      <c r="B84" t="str">
        <f t="shared" si="31"/>
        <v>{"weekISO": 201328, "year":2013, "weekNumber": 28, "sales": 4936, "weigtedAverage": 5363.5, "seasonalCoefficient": 0.920294583760604, "periodNumber": 80, "salesClearedFromSeasonality": 5363.5, "trend": 4962.77910465527, "forecast": 4567.21873041454},</v>
      </c>
      <c r="C84" s="2">
        <v>201328</v>
      </c>
      <c r="D84" s="2" t="str">
        <f t="shared" si="32"/>
        <v>2013</v>
      </c>
      <c r="E84" s="2" t="str">
        <f t="shared" si="21"/>
        <v>28</v>
      </c>
      <c r="F84" s="2">
        <v>4936</v>
      </c>
      <c r="G84" s="3">
        <f t="shared" si="13"/>
        <v>5363.5</v>
      </c>
      <c r="H84" s="11">
        <f t="shared" si="20"/>
        <v>0.92029458376060413</v>
      </c>
      <c r="I84" s="1">
        <v>80</v>
      </c>
      <c r="J84" s="11">
        <f t="shared" si="22"/>
        <v>5363.5</v>
      </c>
      <c r="K84" s="11">
        <f t="shared" si="23"/>
        <v>429080</v>
      </c>
      <c r="L84" s="11">
        <f t="shared" si="24"/>
        <v>6400</v>
      </c>
      <c r="M84" s="11">
        <f t="shared" si="25"/>
        <v>4962.7791046552666</v>
      </c>
      <c r="N84" s="11">
        <f t="shared" si="26"/>
        <v>4567.2187304145418</v>
      </c>
      <c r="O84" s="11">
        <f t="shared" si="27"/>
        <v>368.78126958545818</v>
      </c>
      <c r="P84" s="3">
        <f t="shared" si="28"/>
        <v>8861.3982250000408</v>
      </c>
      <c r="Q84" s="3">
        <f t="shared" si="29"/>
        <v>1722308.5634830734</v>
      </c>
      <c r="R84" s="3">
        <f t="shared" si="30"/>
        <v>7.4712574875498011E-2</v>
      </c>
    </row>
    <row r="85" spans="2:18" ht="15.75" x14ac:dyDescent="0.25">
      <c r="B85" t="str">
        <f t="shared" si="31"/>
        <v>{"weekISO": 201329, "year":2013, "weekNumber": 29, "sales": 6457, "weigtedAverage": 5351.40384615385, "seasonalCoefficient": 1.20659927481286, "periodNumber": 81, "salesClearedFromSeasonality": 5351.40384615385, "trend": 4967.72341749485, "forecast": 5994.05147302017},</v>
      </c>
      <c r="C85" s="2">
        <v>201329</v>
      </c>
      <c r="D85" s="2" t="str">
        <f t="shared" si="32"/>
        <v>2013</v>
      </c>
      <c r="E85" s="2" t="str">
        <f t="shared" si="21"/>
        <v>29</v>
      </c>
      <c r="F85" s="2">
        <v>6457</v>
      </c>
      <c r="G85" s="3">
        <f>AVERAGEA(F60:F84,F59/2,F86:F110,F111/2)</f>
        <v>5351.4038461538457</v>
      </c>
      <c r="H85" s="11">
        <f t="shared" si="20"/>
        <v>1.2065992748128638</v>
      </c>
      <c r="I85" s="1">
        <v>81</v>
      </c>
      <c r="J85" s="11">
        <f t="shared" si="22"/>
        <v>5351.4038461538457</v>
      </c>
      <c r="K85" s="11">
        <f t="shared" si="23"/>
        <v>433463.7115384615</v>
      </c>
      <c r="L85" s="11">
        <f t="shared" si="24"/>
        <v>6561</v>
      </c>
      <c r="M85" s="11">
        <f t="shared" si="25"/>
        <v>4967.7234174948517</v>
      </c>
      <c r="N85" s="11">
        <f t="shared" si="26"/>
        <v>5994.0514730201694</v>
      </c>
      <c r="O85" s="11">
        <f t="shared" si="27"/>
        <v>462.9485269798306</v>
      </c>
      <c r="P85" s="3">
        <f t="shared" si="28"/>
        <v>2035943.7282249993</v>
      </c>
      <c r="Q85" s="3">
        <f t="shared" si="29"/>
        <v>13102.28230773412</v>
      </c>
      <c r="R85" s="3">
        <f t="shared" si="30"/>
        <v>7.1697154557817971E-2</v>
      </c>
    </row>
    <row r="86" spans="2:18" ht="15.75" x14ac:dyDescent="0.25">
      <c r="B86" t="str">
        <f t="shared" si="31"/>
        <v>{"weekISO": 201330, "year":2013, "weekNumber": 30, "sales": 4494, "weigtedAverage": 5400.89423076923, "seasonalCoefficient": 0.832084430462904, "periodNumber": 82, "salesClearedFromSeasonality": 5400.89423076923, "trend": 4972.66773033444, "forecast": 4137.67939627659},</v>
      </c>
      <c r="C86" s="2">
        <v>201330</v>
      </c>
      <c r="D86" s="2" t="str">
        <f t="shared" si="32"/>
        <v>2013</v>
      </c>
      <c r="E86" s="2" t="str">
        <f t="shared" si="21"/>
        <v>30</v>
      </c>
      <c r="F86" s="2">
        <v>4494</v>
      </c>
      <c r="G86" s="3">
        <f>AVERAGEA(F61:F85,F60/2,F87:F111,F112/2)</f>
        <v>5400.8942307692305</v>
      </c>
      <c r="H86" s="11">
        <f t="shared" si="20"/>
        <v>0.83208443046290415</v>
      </c>
      <c r="I86" s="1">
        <v>82</v>
      </c>
      <c r="J86" s="11">
        <f t="shared" si="22"/>
        <v>5400.8942307692305</v>
      </c>
      <c r="K86" s="11">
        <f t="shared" si="23"/>
        <v>442873.32692307688</v>
      </c>
      <c r="L86" s="11">
        <f t="shared" si="24"/>
        <v>6724</v>
      </c>
      <c r="M86" s="11">
        <f t="shared" si="25"/>
        <v>4972.6677303344359</v>
      </c>
      <c r="N86" s="11">
        <f t="shared" si="26"/>
        <v>4137.6793962765914</v>
      </c>
      <c r="O86" s="11">
        <f t="shared" si="27"/>
        <v>356.32060372340857</v>
      </c>
      <c r="P86" s="3">
        <f t="shared" si="28"/>
        <v>287440.73822500021</v>
      </c>
      <c r="Q86" s="3">
        <f t="shared" si="29"/>
        <v>3034239.5627315389</v>
      </c>
      <c r="R86" s="3">
        <f t="shared" si="30"/>
        <v>7.9288073814732657E-2</v>
      </c>
    </row>
    <row r="87" spans="2:18" ht="15.75" x14ac:dyDescent="0.25">
      <c r="B87" t="str">
        <f t="shared" si="31"/>
        <v>{"weekISO": 201331, "year":2013, "weekNumber": 31, "sales": 5196, "weigtedAverage": 5387.26923076923, "seasonalCoefficient": 0.964496069794173, "periodNumber": 83, "salesClearedFromSeasonality": 5387.26923076923, "trend": 4977.61204317402, "forecast": 4800.88725260149},</v>
      </c>
      <c r="C87" s="2">
        <v>201331</v>
      </c>
      <c r="D87" s="2" t="str">
        <f t="shared" si="32"/>
        <v>2013</v>
      </c>
      <c r="E87" s="2" t="str">
        <f t="shared" si="21"/>
        <v>31</v>
      </c>
      <c r="F87" s="2">
        <v>5196</v>
      </c>
      <c r="G87" s="3">
        <f t="shared" si="13"/>
        <v>5387.2692307692305</v>
      </c>
      <c r="H87" s="11">
        <f t="shared" si="20"/>
        <v>0.96449606979417291</v>
      </c>
      <c r="I87" s="1">
        <v>83</v>
      </c>
      <c r="J87" s="11">
        <f t="shared" si="22"/>
        <v>5387.2692307692305</v>
      </c>
      <c r="K87" s="11">
        <f t="shared" si="23"/>
        <v>447143.34615384613</v>
      </c>
      <c r="L87" s="11">
        <f t="shared" si="24"/>
        <v>6889</v>
      </c>
      <c r="M87" s="11">
        <f t="shared" si="25"/>
        <v>4977.612043174021</v>
      </c>
      <c r="N87" s="11">
        <f t="shared" si="26"/>
        <v>4800.8872526014866</v>
      </c>
      <c r="O87" s="11">
        <f t="shared" si="27"/>
        <v>395.11274739851342</v>
      </c>
      <c r="P87" s="3">
        <f t="shared" si="28"/>
        <v>27511.198224999927</v>
      </c>
      <c r="Q87" s="3">
        <f t="shared" si="29"/>
        <v>1163591.573856235</v>
      </c>
      <c r="R87" s="3">
        <f t="shared" si="30"/>
        <v>7.6041714279929451E-2</v>
      </c>
    </row>
    <row r="88" spans="2:18" ht="15.75" x14ac:dyDescent="0.25">
      <c r="B88" t="str">
        <f t="shared" si="31"/>
        <v>{"weekISO": 201332, "year":2013, "weekNumber": 32, "sales": 5641, "weigtedAverage": 5377.25961538462, "seasonalCoefficient": 1.0490473593391, "periodNumber": 84, "salesClearedFromSeasonality": 5377.25961538462, "trend": 4982.55635601361, "forecast": 5226.93758803431},</v>
      </c>
      <c r="C88" s="2">
        <v>201332</v>
      </c>
      <c r="D88" s="2" t="str">
        <f t="shared" si="32"/>
        <v>2013</v>
      </c>
      <c r="E88" s="2" t="str">
        <f t="shared" si="21"/>
        <v>32</v>
      </c>
      <c r="F88" s="2">
        <v>5641</v>
      </c>
      <c r="G88" s="3">
        <f t="shared" si="13"/>
        <v>5377.2596153846152</v>
      </c>
      <c r="H88" s="11">
        <f t="shared" si="20"/>
        <v>1.0490473593390972</v>
      </c>
      <c r="I88" s="1">
        <v>84</v>
      </c>
      <c r="J88" s="11">
        <f t="shared" si="22"/>
        <v>5377.2596153846152</v>
      </c>
      <c r="K88" s="11">
        <f t="shared" si="23"/>
        <v>451689.80769230769</v>
      </c>
      <c r="L88" s="11">
        <f t="shared" si="24"/>
        <v>7056</v>
      </c>
      <c r="M88" s="11">
        <f t="shared" si="25"/>
        <v>4982.5563560136061</v>
      </c>
      <c r="N88" s="11">
        <f t="shared" si="26"/>
        <v>5226.9375880343077</v>
      </c>
      <c r="O88" s="11">
        <f t="shared" si="27"/>
        <v>414.06241196569226</v>
      </c>
      <c r="P88" s="3">
        <f t="shared" si="28"/>
        <v>373156.04822499974</v>
      </c>
      <c r="Q88" s="3">
        <f t="shared" si="29"/>
        <v>425950.30432210729</v>
      </c>
      <c r="R88" s="3">
        <f t="shared" si="30"/>
        <v>7.3402306677130338E-2</v>
      </c>
    </row>
    <row r="89" spans="2:18" ht="15.75" x14ac:dyDescent="0.25">
      <c r="B89" t="str">
        <f t="shared" si="31"/>
        <v>{"weekISO": 201333, "year":2013, "weekNumber": 33, "sales": 4592, "weigtedAverage": 5395.97115384615, "seasonalCoefficient": 0.851005290628157, "periodNumber": 85, "salesClearedFromSeasonality": 5395.97115384615, "trend": 4987.50066885319, "forecast": 4244.38945620554},</v>
      </c>
      <c r="C89" s="2">
        <v>201333</v>
      </c>
      <c r="D89" s="2" t="str">
        <f t="shared" si="32"/>
        <v>2013</v>
      </c>
      <c r="E89" s="2" t="str">
        <f t="shared" si="21"/>
        <v>33</v>
      </c>
      <c r="F89" s="2">
        <v>4592</v>
      </c>
      <c r="G89" s="3">
        <f t="shared" si="13"/>
        <v>5395.9711538461543</v>
      </c>
      <c r="H89" s="11">
        <f t="shared" si="20"/>
        <v>0.85100529062815733</v>
      </c>
      <c r="I89" s="1">
        <v>85</v>
      </c>
      <c r="J89" s="11">
        <f t="shared" si="22"/>
        <v>5395.9711538461543</v>
      </c>
      <c r="K89" s="11">
        <f t="shared" si="23"/>
        <v>458657.54807692312</v>
      </c>
      <c r="L89" s="11">
        <f t="shared" si="24"/>
        <v>7225</v>
      </c>
      <c r="M89" s="11">
        <f t="shared" si="25"/>
        <v>4987.5006688531903</v>
      </c>
      <c r="N89" s="11">
        <f t="shared" si="26"/>
        <v>4244.3894562055384</v>
      </c>
      <c r="O89" s="11">
        <f t="shared" si="27"/>
        <v>347.61054379446159</v>
      </c>
      <c r="P89" s="3">
        <f t="shared" si="28"/>
        <v>191962.27822500019</v>
      </c>
      <c r="Q89" s="3">
        <f t="shared" si="29"/>
        <v>2673868.6254822672</v>
      </c>
      <c r="R89" s="3">
        <f t="shared" si="30"/>
        <v>7.5699160233985541E-2</v>
      </c>
    </row>
    <row r="90" spans="2:18" ht="15.75" x14ac:dyDescent="0.25">
      <c r="B90" t="str">
        <f t="shared" si="31"/>
        <v>{"weekISO": 201334, "year":2013, "weekNumber": 34, "sales": 5198, "weigtedAverage": 5371.44230769231, "seasonalCoefficient": 0.967710291248232, "periodNumber": 86, "salesClearedFromSeasonality": 5371.44230769231, "trend": 4992.44498169278, "forecast": 4831.24038727469},</v>
      </c>
      <c r="C90" s="2">
        <v>201334</v>
      </c>
      <c r="D90" s="2" t="str">
        <f t="shared" si="32"/>
        <v>2013</v>
      </c>
      <c r="E90" s="2" t="str">
        <f t="shared" si="21"/>
        <v>34</v>
      </c>
      <c r="F90" s="2">
        <v>5198</v>
      </c>
      <c r="G90" s="3">
        <f t="shared" si="13"/>
        <v>5371.4423076923076</v>
      </c>
      <c r="H90" s="11">
        <f t="shared" si="20"/>
        <v>0.96771029124823227</v>
      </c>
      <c r="I90" s="1">
        <v>86</v>
      </c>
      <c r="J90" s="11">
        <f t="shared" si="22"/>
        <v>5371.4423076923076</v>
      </c>
      <c r="K90" s="11">
        <f t="shared" si="23"/>
        <v>461944.03846153844</v>
      </c>
      <c r="L90" s="11">
        <f t="shared" si="24"/>
        <v>7396</v>
      </c>
      <c r="M90" s="11">
        <f t="shared" si="25"/>
        <v>4992.4449816927754</v>
      </c>
      <c r="N90" s="11">
        <f t="shared" si="26"/>
        <v>4831.2403872746909</v>
      </c>
      <c r="O90" s="11">
        <f t="shared" si="27"/>
        <v>366.75961272530913</v>
      </c>
      <c r="P90" s="3">
        <f t="shared" si="28"/>
        <v>28178.658224999926</v>
      </c>
      <c r="Q90" s="3">
        <f t="shared" si="29"/>
        <v>1099029.0934421564</v>
      </c>
      <c r="R90" s="3">
        <f t="shared" si="30"/>
        <v>7.0557832382706645E-2</v>
      </c>
    </row>
    <row r="91" spans="2:18" ht="15.75" x14ac:dyDescent="0.25">
      <c r="B91" t="str">
        <f t="shared" si="31"/>
        <v>{"weekISO": 201335, "year":2013, "weekNumber": 35, "sales": 4259, "weigtedAverage": 5367.50961538462, "seasonalCoefficient": 0.793477851961857, "periodNumber": 87, "salesClearedFromSeasonality": 5367.50961538462, "trend": 4997.38929453236, "forecast": 3965.31772284272},</v>
      </c>
      <c r="C91" s="2">
        <v>201335</v>
      </c>
      <c r="D91" s="2" t="str">
        <f t="shared" si="32"/>
        <v>2013</v>
      </c>
      <c r="E91" s="2" t="str">
        <f t="shared" si="21"/>
        <v>35</v>
      </c>
      <c r="F91" s="2">
        <v>4259</v>
      </c>
      <c r="G91" s="3">
        <f t="shared" si="13"/>
        <v>5367.5096153846152</v>
      </c>
      <c r="H91" s="11">
        <f t="shared" si="20"/>
        <v>0.79347785196185738</v>
      </c>
      <c r="I91" s="1">
        <v>87</v>
      </c>
      <c r="J91" s="11">
        <f t="shared" si="22"/>
        <v>5367.5096153846152</v>
      </c>
      <c r="K91" s="11">
        <f t="shared" si="23"/>
        <v>466973.3365384615</v>
      </c>
      <c r="L91" s="11">
        <f t="shared" si="24"/>
        <v>7569</v>
      </c>
      <c r="M91" s="11">
        <f t="shared" si="25"/>
        <v>4997.3892945323605</v>
      </c>
      <c r="N91" s="11">
        <f t="shared" si="26"/>
        <v>3965.3177228427194</v>
      </c>
      <c r="O91" s="11">
        <f t="shared" si="27"/>
        <v>293.68227715728062</v>
      </c>
      <c r="P91" s="3">
        <f t="shared" si="28"/>
        <v>594649.18822500028</v>
      </c>
      <c r="Q91" s="3">
        <f t="shared" si="29"/>
        <v>3664424.0772366868</v>
      </c>
      <c r="R91" s="3">
        <f t="shared" si="30"/>
        <v>6.8955688461441803E-2</v>
      </c>
    </row>
    <row r="92" spans="2:18" ht="15.75" x14ac:dyDescent="0.25">
      <c r="B92" t="str">
        <f t="shared" si="31"/>
        <v>{"weekISO": 201336, "year":2013, "weekNumber": 36, "sales": 4442, "weigtedAverage": 5333.09615384615, "seasonalCoefficient": 0.832912040559496, "periodNumber": 88, "salesClearedFromSeasonality": 5333.09615384615, "trend": 5002.33360737194, "forecast": 4166.50389247551},</v>
      </c>
      <c r="C92" s="2">
        <v>201336</v>
      </c>
      <c r="D92" s="2" t="str">
        <f t="shared" si="32"/>
        <v>2013</v>
      </c>
      <c r="E92" s="2" t="str">
        <f t="shared" si="21"/>
        <v>36</v>
      </c>
      <c r="F92" s="2">
        <v>4442</v>
      </c>
      <c r="G92" s="3">
        <f t="shared" si="13"/>
        <v>5333.0961538461543</v>
      </c>
      <c r="H92" s="11">
        <f t="shared" si="20"/>
        <v>0.83291204055949597</v>
      </c>
      <c r="I92" s="1">
        <v>88</v>
      </c>
      <c r="J92" s="11">
        <f t="shared" si="22"/>
        <v>5333.0961538461543</v>
      </c>
      <c r="K92" s="11">
        <f t="shared" si="23"/>
        <v>469312.46153846156</v>
      </c>
      <c r="L92" s="11">
        <f t="shared" si="24"/>
        <v>7744</v>
      </c>
      <c r="M92" s="11">
        <f t="shared" si="25"/>
        <v>5002.3336073719447</v>
      </c>
      <c r="N92" s="11">
        <f t="shared" si="26"/>
        <v>4166.5038924755108</v>
      </c>
      <c r="O92" s="11">
        <f t="shared" si="27"/>
        <v>275.49610752448916</v>
      </c>
      <c r="P92" s="3">
        <f t="shared" si="28"/>
        <v>345902.77822500025</v>
      </c>
      <c r="Q92" s="3">
        <f t="shared" si="29"/>
        <v>2934651.2380922399</v>
      </c>
      <c r="R92" s="3">
        <f t="shared" si="30"/>
        <v>6.2020735597588736E-2</v>
      </c>
    </row>
    <row r="93" spans="2:18" ht="15.75" x14ac:dyDescent="0.25">
      <c r="B93" t="str">
        <f t="shared" si="31"/>
        <v>{"weekISO": 201337, "year":2013, "weekNumber": 37, "sales": 3839, "weigtedAverage": 5317.75, "seasonalCoefficient": 0.721921865450614, "periodNumber": 89, "salesClearedFromSeasonality": 5317.75, "trend": 5007.27792021153, "forecast": 3614.86341698878},</v>
      </c>
      <c r="C93" s="2">
        <v>201337</v>
      </c>
      <c r="D93" s="2" t="str">
        <f t="shared" si="32"/>
        <v>2013</v>
      </c>
      <c r="E93" s="2" t="str">
        <f t="shared" si="21"/>
        <v>37</v>
      </c>
      <c r="F93" s="2">
        <v>3839</v>
      </c>
      <c r="G93" s="3">
        <f t="shared" si="13"/>
        <v>5317.75</v>
      </c>
      <c r="H93" s="11">
        <f t="shared" si="20"/>
        <v>0.72192186545061354</v>
      </c>
      <c r="I93" s="1">
        <v>89</v>
      </c>
      <c r="J93" s="11">
        <f t="shared" si="22"/>
        <v>5317.75</v>
      </c>
      <c r="K93" s="11">
        <f t="shared" si="23"/>
        <v>473279.75</v>
      </c>
      <c r="L93" s="11">
        <f t="shared" si="24"/>
        <v>7921</v>
      </c>
      <c r="M93" s="11">
        <f t="shared" si="25"/>
        <v>5007.2779202115298</v>
      </c>
      <c r="N93" s="11">
        <f t="shared" si="26"/>
        <v>3614.863416988776</v>
      </c>
      <c r="O93" s="11">
        <f t="shared" si="27"/>
        <v>224.13658301122405</v>
      </c>
      <c r="P93" s="3">
        <f t="shared" si="28"/>
        <v>1418802.5882250005</v>
      </c>
      <c r="Q93" s="3">
        <f t="shared" si="29"/>
        <v>5128969.6087608235</v>
      </c>
      <c r="R93" s="3">
        <f t="shared" si="30"/>
        <v>5.8384106020115664E-2</v>
      </c>
    </row>
    <row r="94" spans="2:18" ht="15.75" x14ac:dyDescent="0.25">
      <c r="B94" t="str">
        <f t="shared" si="31"/>
        <v>{"weekISO": 201338, "year":2013, "weekNumber": 38, "sales": 3522, "weigtedAverage": 5332.75961538462, "seasonalCoefficient": 0.66044604557822, "periodNumber": 90, "salesClearedFromSeasonality": 5332.75961538462, "trend": 5012.22223305111, "forecast": 3310.30235337785},</v>
      </c>
      <c r="C94" s="2">
        <v>201338</v>
      </c>
      <c r="D94" s="2" t="str">
        <f t="shared" si="32"/>
        <v>2013</v>
      </c>
      <c r="E94" s="2" t="str">
        <f t="shared" si="21"/>
        <v>38</v>
      </c>
      <c r="F94" s="2">
        <v>3522</v>
      </c>
      <c r="G94" s="3">
        <f t="shared" si="13"/>
        <v>5332.7596153846152</v>
      </c>
      <c r="H94" s="11">
        <f t="shared" si="20"/>
        <v>0.66044604557822029</v>
      </c>
      <c r="I94" s="1">
        <v>90</v>
      </c>
      <c r="J94" s="11">
        <f t="shared" si="22"/>
        <v>5332.7596153846152</v>
      </c>
      <c r="K94" s="11">
        <f t="shared" si="23"/>
        <v>479948.36538461538</v>
      </c>
      <c r="L94" s="11">
        <f t="shared" si="24"/>
        <v>8100</v>
      </c>
      <c r="M94" s="11">
        <f t="shared" si="25"/>
        <v>5012.2222330511149</v>
      </c>
      <c r="N94" s="11">
        <f t="shared" si="26"/>
        <v>3310.3023533778455</v>
      </c>
      <c r="O94" s="11">
        <f t="shared" si="27"/>
        <v>211.69764662215448</v>
      </c>
      <c r="P94" s="3">
        <f t="shared" si="28"/>
        <v>2274471.1782250009</v>
      </c>
      <c r="Q94" s="3">
        <f t="shared" si="29"/>
        <v>6601219.8530730326</v>
      </c>
      <c r="R94" s="3">
        <f t="shared" si="30"/>
        <v>6.0107225048879748E-2</v>
      </c>
    </row>
    <row r="95" spans="2:18" ht="15.75" x14ac:dyDescent="0.25">
      <c r="B95" t="str">
        <f t="shared" si="31"/>
        <v>{"weekISO": 201339, "year":2013, "weekNumber": 39, "sales": 3582, "weigtedAverage": 5347.19230769231, "seasonalCoefficient": 0.669884267084811, "periodNumber": 91, "salesClearedFromSeasonality": 5347.19230769231, "trend": 5017.1665458907, "forecast": 3360.92093443642},</v>
      </c>
      <c r="C95" s="2">
        <v>201339</v>
      </c>
      <c r="D95" s="2" t="str">
        <f t="shared" si="32"/>
        <v>2013</v>
      </c>
      <c r="E95" s="2" t="str">
        <f t="shared" si="21"/>
        <v>39</v>
      </c>
      <c r="F95" s="2">
        <v>3582</v>
      </c>
      <c r="G95" s="3">
        <f t="shared" si="13"/>
        <v>5347.1923076923076</v>
      </c>
      <c r="H95" s="11">
        <f t="shared" si="20"/>
        <v>0.66988426708481086</v>
      </c>
      <c r="I95" s="1">
        <v>91</v>
      </c>
      <c r="J95" s="11">
        <f t="shared" si="22"/>
        <v>5347.1923076923076</v>
      </c>
      <c r="K95" s="11">
        <f t="shared" si="23"/>
        <v>486594.5</v>
      </c>
      <c r="L95" s="11">
        <f t="shared" si="24"/>
        <v>8281</v>
      </c>
      <c r="M95" s="11">
        <f t="shared" si="25"/>
        <v>5017.1665458906991</v>
      </c>
      <c r="N95" s="11">
        <f t="shared" si="26"/>
        <v>3360.9209344364231</v>
      </c>
      <c r="O95" s="11">
        <f t="shared" si="27"/>
        <v>221.07906556357693</v>
      </c>
      <c r="P95" s="3">
        <f t="shared" si="28"/>
        <v>2097094.9782250007</v>
      </c>
      <c r="Q95" s="3">
        <f t="shared" si="29"/>
        <v>6343675.0812547896</v>
      </c>
      <c r="R95" s="3">
        <f t="shared" si="30"/>
        <v>6.1719448789384963E-2</v>
      </c>
    </row>
    <row r="96" spans="2:18" ht="15.75" x14ac:dyDescent="0.25">
      <c r="B96" t="str">
        <f t="shared" si="31"/>
        <v>{"weekISO": 201340, "year":2013, "weekNumber": 40, "sales": 4053, "weigtedAverage": 5349.93269230769, "seasonalCoefficient": 0.757579624474068, "periodNumber": 92, "salesClearedFromSeasonality": 5349.93269230769, "trend": 5022.11085873028, "forecast": 3804.64885842403},</v>
      </c>
      <c r="C96" s="2">
        <v>201340</v>
      </c>
      <c r="D96" s="2" t="str">
        <f t="shared" si="32"/>
        <v>2013</v>
      </c>
      <c r="E96" s="2" t="str">
        <f t="shared" si="21"/>
        <v>40</v>
      </c>
      <c r="F96" s="2">
        <v>4053</v>
      </c>
      <c r="G96" s="3">
        <f t="shared" ref="G96:G159" si="33">AVERAGEA(F71:F95,F70/2,F97:F121,F122/2)</f>
        <v>5349.9326923076924</v>
      </c>
      <c r="H96" s="11">
        <f t="shared" ref="H96:H127" si="34">F96/G96</f>
        <v>0.75757962447406779</v>
      </c>
      <c r="I96" s="1">
        <v>92</v>
      </c>
      <c r="J96" s="11">
        <f t="shared" si="22"/>
        <v>5349.9326923076924</v>
      </c>
      <c r="K96" s="11">
        <f t="shared" si="23"/>
        <v>492193.80769230769</v>
      </c>
      <c r="L96" s="11">
        <f t="shared" si="24"/>
        <v>8464</v>
      </c>
      <c r="M96" s="11">
        <f t="shared" si="25"/>
        <v>5022.1108587302842</v>
      </c>
      <c r="N96" s="11">
        <f t="shared" si="26"/>
        <v>3804.6488584240269</v>
      </c>
      <c r="O96" s="11">
        <f t="shared" si="27"/>
        <v>248.35114157597309</v>
      </c>
      <c r="P96" s="3">
        <f t="shared" si="28"/>
        <v>954792.80822500039</v>
      </c>
      <c r="Q96" s="3">
        <f t="shared" si="29"/>
        <v>4305365.2691126801</v>
      </c>
      <c r="R96" s="3">
        <f t="shared" si="30"/>
        <v>6.1275879984202586E-2</v>
      </c>
    </row>
    <row r="97" spans="2:18" ht="15.75" x14ac:dyDescent="0.25">
      <c r="B97" t="str">
        <f t="shared" si="31"/>
        <v>{"weekISO": 201341, "year":2013, "weekNumber": 41, "sales": 4098, "weigtedAverage": 5365.125, "seasonalCoefficient": 0.763821905361012, "periodNumber": 93, "salesClearedFromSeasonality": 5365.125, "trend": 5027.05517156987, "forecast": 3839.77485950343},</v>
      </c>
      <c r="C97" s="2">
        <v>201341</v>
      </c>
      <c r="D97" s="2" t="str">
        <f t="shared" si="32"/>
        <v>2013</v>
      </c>
      <c r="E97" s="2" t="str">
        <f t="shared" si="21"/>
        <v>41</v>
      </c>
      <c r="F97" s="2">
        <v>4098</v>
      </c>
      <c r="G97" s="3">
        <f t="shared" si="33"/>
        <v>5365.125</v>
      </c>
      <c r="H97" s="11">
        <f t="shared" si="34"/>
        <v>0.76382190536101213</v>
      </c>
      <c r="I97" s="1">
        <v>93</v>
      </c>
      <c r="J97" s="11">
        <f t="shared" si="22"/>
        <v>5365.125</v>
      </c>
      <c r="K97" s="11">
        <f t="shared" si="23"/>
        <v>498956.625</v>
      </c>
      <c r="L97" s="11">
        <f t="shared" si="24"/>
        <v>8649</v>
      </c>
      <c r="M97" s="11">
        <f t="shared" si="25"/>
        <v>5027.0551715698693</v>
      </c>
      <c r="N97" s="11">
        <f t="shared" si="26"/>
        <v>3839.7748595034273</v>
      </c>
      <c r="O97" s="11">
        <f t="shared" si="27"/>
        <v>258.22514049657275</v>
      </c>
      <c r="P97" s="3">
        <f t="shared" si="28"/>
        <v>868875.65822500037</v>
      </c>
      <c r="Q97" s="3">
        <f t="shared" si="29"/>
        <v>4160830.5974259726</v>
      </c>
      <c r="R97" s="3">
        <f t="shared" si="30"/>
        <v>6.3012479379349132E-2</v>
      </c>
    </row>
    <row r="98" spans="2:18" ht="15.75" x14ac:dyDescent="0.25">
      <c r="B98" t="str">
        <f t="shared" si="31"/>
        <v>{"weekISO": 201342, "year":2013, "weekNumber": 42, "sales": 3809, "weigtedAverage": 5395.98076923077, "seasonalCoefficient": 0.70589576999975, "periodNumber": 94, "salesClearedFromSeasonality": 5395.98076923077, "trend": 5031.99948440945, "forecast": 3552.06715068556},</v>
      </c>
      <c r="C98" s="2">
        <v>201342</v>
      </c>
      <c r="D98" s="2" t="str">
        <f t="shared" si="32"/>
        <v>2013</v>
      </c>
      <c r="E98" s="2" t="str">
        <f t="shared" si="21"/>
        <v>42</v>
      </c>
      <c r="F98" s="2">
        <v>3809</v>
      </c>
      <c r="G98" s="3">
        <f t="shared" si="33"/>
        <v>5395.9807692307695</v>
      </c>
      <c r="H98" s="11">
        <f t="shared" si="34"/>
        <v>0.70589576999975046</v>
      </c>
      <c r="I98" s="1">
        <v>94</v>
      </c>
      <c r="J98" s="11">
        <f t="shared" si="22"/>
        <v>5395.9807692307695</v>
      </c>
      <c r="K98" s="11">
        <f t="shared" si="23"/>
        <v>507222.19230769231</v>
      </c>
      <c r="L98" s="11">
        <f t="shared" si="24"/>
        <v>8836</v>
      </c>
      <c r="M98" s="11">
        <f t="shared" si="25"/>
        <v>5031.9994844094535</v>
      </c>
      <c r="N98" s="11">
        <f t="shared" si="26"/>
        <v>3552.0671506855583</v>
      </c>
      <c r="O98" s="11">
        <f t="shared" si="27"/>
        <v>256.93284931444168</v>
      </c>
      <c r="P98" s="3">
        <f t="shared" si="28"/>
        <v>1491170.6882250006</v>
      </c>
      <c r="Q98" s="3">
        <f t="shared" si="29"/>
        <v>5417345.2588003417</v>
      </c>
      <c r="R98" s="3">
        <f t="shared" si="30"/>
        <v>6.7454147890375862E-2</v>
      </c>
    </row>
    <row r="99" spans="2:18" ht="15.75" x14ac:dyDescent="0.25">
      <c r="B99" t="str">
        <f t="shared" si="31"/>
        <v>{"weekISO": 201343, "year":2013, "weekNumber": 43, "sales": 3516, "weigtedAverage": 5414.375, "seasonalCoefficient": 0.649382431028512, "periodNumber": 95, "salesClearedFromSeasonality": 5414.375, "trend": 5036.94379724904, "forecast": 3270.90280801157},</v>
      </c>
      <c r="C99" s="2">
        <v>201343</v>
      </c>
      <c r="D99" s="2" t="str">
        <f t="shared" si="32"/>
        <v>2013</v>
      </c>
      <c r="E99" s="2" t="str">
        <f t="shared" si="21"/>
        <v>43</v>
      </c>
      <c r="F99" s="2">
        <v>3516</v>
      </c>
      <c r="G99" s="3">
        <f t="shared" si="33"/>
        <v>5414.375</v>
      </c>
      <c r="H99" s="11">
        <f t="shared" si="34"/>
        <v>0.64938243102851201</v>
      </c>
      <c r="I99" s="1">
        <v>95</v>
      </c>
      <c r="J99" s="11">
        <f t="shared" si="22"/>
        <v>5414.375</v>
      </c>
      <c r="K99" s="11">
        <f t="shared" si="23"/>
        <v>514365.625</v>
      </c>
      <c r="L99" s="11">
        <f t="shared" si="24"/>
        <v>9025</v>
      </c>
      <c r="M99" s="11">
        <f t="shared" si="25"/>
        <v>5036.9437972490387</v>
      </c>
      <c r="N99" s="11">
        <f t="shared" si="26"/>
        <v>3270.9028080115654</v>
      </c>
      <c r="O99" s="11">
        <f t="shared" si="27"/>
        <v>245.09719198843459</v>
      </c>
      <c r="P99" s="3">
        <f t="shared" si="28"/>
        <v>2292604.7982250005</v>
      </c>
      <c r="Q99" s="3">
        <f t="shared" si="29"/>
        <v>6805229.4138475815</v>
      </c>
      <c r="R99" s="3">
        <f t="shared" si="30"/>
        <v>6.970909897281985E-2</v>
      </c>
    </row>
    <row r="100" spans="2:18" ht="15.75" x14ac:dyDescent="0.25">
      <c r="B100" t="str">
        <f t="shared" si="31"/>
        <v>{"weekISO": 201344, "year":2013, "weekNumber": 44, "sales": 3764, "weigtedAverage": 5398.73076923077, "seasonalCoefficient": 0.697200909045573, "periodNumber": 96, "salesClearedFromSeasonality": 5398.73076923077, "trend": 5041.88811008862, "forecast": 3515.20897365986},</v>
      </c>
      <c r="C100" s="2">
        <v>201344</v>
      </c>
      <c r="D100" s="2" t="str">
        <f t="shared" si="32"/>
        <v>2013</v>
      </c>
      <c r="E100" s="2" t="str">
        <f t="shared" si="21"/>
        <v>44</v>
      </c>
      <c r="F100" s="2">
        <v>3764</v>
      </c>
      <c r="G100" s="3">
        <f t="shared" si="33"/>
        <v>5398.7307692307695</v>
      </c>
      <c r="H100" s="11">
        <f t="shared" si="34"/>
        <v>0.6972009090455733</v>
      </c>
      <c r="I100" s="1">
        <v>96</v>
      </c>
      <c r="J100" s="11">
        <f t="shared" si="22"/>
        <v>5398.7307692307695</v>
      </c>
      <c r="K100" s="11">
        <f t="shared" si="23"/>
        <v>518278.15384615387</v>
      </c>
      <c r="L100" s="11">
        <f t="shared" si="24"/>
        <v>9216</v>
      </c>
      <c r="M100" s="11">
        <f t="shared" si="25"/>
        <v>5041.8881100886229</v>
      </c>
      <c r="N100" s="11">
        <f t="shared" si="26"/>
        <v>3515.2089736598555</v>
      </c>
      <c r="O100" s="11">
        <f t="shared" si="27"/>
        <v>248.79102634014453</v>
      </c>
      <c r="P100" s="3">
        <f t="shared" si="28"/>
        <v>1603097.8382250005</v>
      </c>
      <c r="Q100" s="3">
        <f t="shared" si="29"/>
        <v>5590280.0076018991</v>
      </c>
      <c r="R100" s="3">
        <f t="shared" si="30"/>
        <v>6.6097509654661143E-2</v>
      </c>
    </row>
    <row r="101" spans="2:18" ht="15.75" x14ac:dyDescent="0.25">
      <c r="B101" t="str">
        <f t="shared" si="31"/>
        <v>{"weekISO": 201345, "year":2013, "weekNumber": 45, "sales": 3937, "weigtedAverage": 5387.41346153846, "seasonalCoefficient": 0.730777399601279, "periodNumber": 97, "salesClearedFromSeasonality": 5387.41346153846, "trend": 5046.83242292821, "forecast": 3688.1110742509},</v>
      </c>
      <c r="C101" s="2">
        <v>201345</v>
      </c>
      <c r="D101" s="2" t="str">
        <f t="shared" si="32"/>
        <v>2013</v>
      </c>
      <c r="E101" s="2" t="str">
        <f t="shared" si="21"/>
        <v>45</v>
      </c>
      <c r="F101" s="2">
        <v>3937</v>
      </c>
      <c r="G101" s="3">
        <f t="shared" si="33"/>
        <v>5387.4134615384619</v>
      </c>
      <c r="H101" s="11">
        <f t="shared" si="34"/>
        <v>0.73077739960127852</v>
      </c>
      <c r="I101" s="1">
        <v>97</v>
      </c>
      <c r="J101" s="11">
        <f t="shared" ref="J101:J132" si="35">F101/H101</f>
        <v>5387.4134615384619</v>
      </c>
      <c r="K101" s="11">
        <f t="shared" ref="K101:K132" si="36">I101*J101</f>
        <v>522579.10576923081</v>
      </c>
      <c r="L101" s="11">
        <f t="shared" ref="L101:L132" si="37">I101^2</f>
        <v>9409</v>
      </c>
      <c r="M101" s="11">
        <f t="shared" si="25"/>
        <v>5046.832422928208</v>
      </c>
      <c r="N101" s="11">
        <f t="shared" si="26"/>
        <v>3688.1110742508959</v>
      </c>
      <c r="O101" s="11">
        <f t="shared" ref="O101:O132" si="38">F101-N101</f>
        <v>248.88892574910415</v>
      </c>
      <c r="P101" s="3">
        <f t="shared" ref="P101:P132" si="39">(F101-$U$4)^2</f>
        <v>1194944.1282250006</v>
      </c>
      <c r="Q101" s="3">
        <f t="shared" si="29"/>
        <v>4802563.5411405172</v>
      </c>
      <c r="R101" s="3">
        <f t="shared" ref="R101:R132" si="40">ABS((F101-N101)/F101)</f>
        <v>6.3217913576099599E-2</v>
      </c>
    </row>
    <row r="102" spans="2:18" ht="15.75" x14ac:dyDescent="0.25">
      <c r="B102" t="str">
        <f t="shared" si="31"/>
        <v>{"weekISO": 201346, "year":2013, "weekNumber": 46, "sales": 4054, "weigtedAverage": 5381.34615384615, "seasonalCoefficient": 0.753343101168567, "periodNumber": 98, "salesClearedFromSeasonality": 5381.34615384615, "trend": 5051.77673576779, "forecast": 3805.72115253453},</v>
      </c>
      <c r="C102" s="2">
        <v>201346</v>
      </c>
      <c r="D102" s="2" t="str">
        <f t="shared" si="32"/>
        <v>2013</v>
      </c>
      <c r="E102" s="2" t="str">
        <f t="shared" si="21"/>
        <v>46</v>
      </c>
      <c r="F102" s="2">
        <v>4054</v>
      </c>
      <c r="G102" s="3">
        <f t="shared" si="33"/>
        <v>5381.3461538461543</v>
      </c>
      <c r="H102" s="11">
        <f t="shared" si="34"/>
        <v>0.75334310116856662</v>
      </c>
      <c r="I102" s="1">
        <v>98</v>
      </c>
      <c r="J102" s="11">
        <f t="shared" si="35"/>
        <v>5381.3461538461543</v>
      </c>
      <c r="K102" s="11">
        <f t="shared" si="36"/>
        <v>527371.92307692312</v>
      </c>
      <c r="L102" s="11">
        <f t="shared" si="37"/>
        <v>9604</v>
      </c>
      <c r="M102" s="11">
        <f t="shared" si="25"/>
        <v>5051.7767357677931</v>
      </c>
      <c r="N102" s="11">
        <f t="shared" si="26"/>
        <v>3805.7211525345278</v>
      </c>
      <c r="O102" s="11">
        <f t="shared" si="38"/>
        <v>248.27884746547215</v>
      </c>
      <c r="P102" s="3">
        <f t="shared" si="39"/>
        <v>952839.53822500037</v>
      </c>
      <c r="Q102" s="3">
        <f t="shared" si="29"/>
        <v>4300916.5325914603</v>
      </c>
      <c r="R102" s="3">
        <f t="shared" si="40"/>
        <v>6.1242932280580205E-2</v>
      </c>
    </row>
    <row r="103" spans="2:18" ht="15.75" x14ac:dyDescent="0.25">
      <c r="B103" t="str">
        <f t="shared" si="31"/>
        <v>{"weekISO": 201347, "year":2013, "weekNumber": 47, "sales": 4170, "weigtedAverage": 5377.00961538462, "seasonalCoefficient": 0.775523999077268, "periodNumber": 99, "salesClearedFromSeasonality": 5377.00961538462, "trend": 5056.72104860738, "forecast": 3921.60852983419},</v>
      </c>
      <c r="C103" s="2">
        <v>201347</v>
      </c>
      <c r="D103" s="2" t="str">
        <f t="shared" si="32"/>
        <v>2013</v>
      </c>
      <c r="E103" s="2" t="str">
        <f t="shared" si="21"/>
        <v>47</v>
      </c>
      <c r="F103" s="2">
        <v>4170</v>
      </c>
      <c r="G103" s="3">
        <f t="shared" si="33"/>
        <v>5377.0096153846152</v>
      </c>
      <c r="H103" s="11">
        <f t="shared" si="34"/>
        <v>0.7755239990772681</v>
      </c>
      <c r="I103" s="1">
        <v>99</v>
      </c>
      <c r="J103" s="11">
        <f t="shared" si="35"/>
        <v>5377.0096153846152</v>
      </c>
      <c r="K103" s="11">
        <f t="shared" si="36"/>
        <v>532323.95192307688</v>
      </c>
      <c r="L103" s="11">
        <f t="shared" si="37"/>
        <v>9801</v>
      </c>
      <c r="M103" s="11">
        <f t="shared" si="25"/>
        <v>5056.7210486073782</v>
      </c>
      <c r="N103" s="11">
        <f t="shared" si="26"/>
        <v>3921.6085298341904</v>
      </c>
      <c r="O103" s="11">
        <f t="shared" si="38"/>
        <v>248.39147016580955</v>
      </c>
      <c r="P103" s="3">
        <f t="shared" si="39"/>
        <v>739832.21822500043</v>
      </c>
      <c r="Q103" s="3">
        <f t="shared" si="29"/>
        <v>3833676.8377365754</v>
      </c>
      <c r="R103" s="3">
        <f t="shared" si="40"/>
        <v>5.9566299799954328E-2</v>
      </c>
    </row>
    <row r="104" spans="2:18" ht="15.75" x14ac:dyDescent="0.25">
      <c r="B104" t="str">
        <f t="shared" si="31"/>
        <v>{"weekISO": 201348, "year":2013, "weekNumber": 48, "sales": 5033, "weigtedAverage": 5370.84615384615, "seasonalCoefficient": 0.937096289082081, "periodNumber": 100, "salesClearedFromSeasonality": 5370.84615384615, "trend": 5061.66536144696, "forecast": 4743.26782678726},</v>
      </c>
      <c r="C104" s="2">
        <v>201348</v>
      </c>
      <c r="D104" s="2" t="str">
        <f t="shared" si="32"/>
        <v>2013</v>
      </c>
      <c r="E104" s="2" t="str">
        <f t="shared" si="21"/>
        <v>48</v>
      </c>
      <c r="F104" s="2">
        <v>5033</v>
      </c>
      <c r="G104" s="3">
        <f t="shared" si="33"/>
        <v>5370.8461538461543</v>
      </c>
      <c r="H104" s="11">
        <f t="shared" si="34"/>
        <v>0.9370962890820812</v>
      </c>
      <c r="I104" s="1">
        <v>100</v>
      </c>
      <c r="J104" s="11">
        <f t="shared" si="35"/>
        <v>5370.8461538461543</v>
      </c>
      <c r="K104" s="11">
        <f t="shared" si="36"/>
        <v>537084.61538461538</v>
      </c>
      <c r="L104" s="11">
        <f t="shared" si="37"/>
        <v>10000</v>
      </c>
      <c r="M104" s="11">
        <f t="shared" si="25"/>
        <v>5061.6653614469624</v>
      </c>
      <c r="N104" s="11">
        <f t="shared" si="26"/>
        <v>4743.2678267872598</v>
      </c>
      <c r="O104" s="11">
        <f t="shared" si="38"/>
        <v>289.73217321274024</v>
      </c>
      <c r="P104" s="3">
        <f t="shared" si="39"/>
        <v>8.20822499999875</v>
      </c>
      <c r="Q104" s="3">
        <f t="shared" si="29"/>
        <v>1291219.6083038333</v>
      </c>
      <c r="R104" s="3">
        <f t="shared" si="40"/>
        <v>5.7566495770462994E-2</v>
      </c>
    </row>
    <row r="105" spans="2:18" ht="15.75" x14ac:dyDescent="0.25">
      <c r="B105" t="str">
        <f t="shared" si="31"/>
        <v>{"weekISO": 201349, "year":2013, "weekNumber": 49, "sales": 6031, "weigtedAverage": 5367.65384615385, "seasonalCoefficient": 1.12358214088665, "periodNumber": 101, "salesClearedFromSeasonality": 5367.65384615385, "trend": 5066.60967428655, "forecast": 5692.75214487189},</v>
      </c>
      <c r="C105" s="2">
        <v>201349</v>
      </c>
      <c r="D105" s="2" t="str">
        <f t="shared" si="32"/>
        <v>2013</v>
      </c>
      <c r="E105" s="2" t="str">
        <f t="shared" si="21"/>
        <v>49</v>
      </c>
      <c r="F105" s="2">
        <v>6031</v>
      </c>
      <c r="G105" s="3">
        <f t="shared" si="33"/>
        <v>5367.6538461538457</v>
      </c>
      <c r="H105" s="11">
        <f t="shared" si="34"/>
        <v>1.1235821408866502</v>
      </c>
      <c r="I105" s="1">
        <v>101</v>
      </c>
      <c r="J105" s="11">
        <f t="shared" si="35"/>
        <v>5367.6538461538457</v>
      </c>
      <c r="K105" s="11">
        <f t="shared" si="36"/>
        <v>542133.03846153838</v>
      </c>
      <c r="L105" s="11">
        <f t="shared" si="37"/>
        <v>10201</v>
      </c>
      <c r="M105" s="11">
        <f t="shared" si="25"/>
        <v>5066.6096742865475</v>
      </c>
      <c r="N105" s="11">
        <f t="shared" si="26"/>
        <v>5692.7521448718926</v>
      </c>
      <c r="O105" s="11">
        <f t="shared" si="38"/>
        <v>338.2478551281074</v>
      </c>
      <c r="P105" s="3">
        <f t="shared" si="39"/>
        <v>1001730.7482249995</v>
      </c>
      <c r="Q105" s="3">
        <f t="shared" si="29"/>
        <v>34906.990956652138</v>
      </c>
      <c r="R105" s="3">
        <f t="shared" si="40"/>
        <v>5.608487068945571E-2</v>
      </c>
    </row>
    <row r="106" spans="2:18" ht="15.75" x14ac:dyDescent="0.25">
      <c r="B106" t="str">
        <f t="shared" si="31"/>
        <v>{"weekISO": 201350, "year":2013, "weekNumber": 50, "sales": 7128, "weigtedAverage": 5353.78846153846, "seasonalCoefficient": 1.33139365725924, "periodNumber": 102, "salesClearedFromSeasonality": 5353.78846153846, "trend": 5071.55398712613, "forecast": 6752.23481090753},</v>
      </c>
      <c r="C106" s="2">
        <v>201350</v>
      </c>
      <c r="D106" s="2" t="str">
        <f t="shared" si="32"/>
        <v>2013</v>
      </c>
      <c r="E106" s="2" t="str">
        <f t="shared" si="21"/>
        <v>50</v>
      </c>
      <c r="F106" s="2">
        <v>7128</v>
      </c>
      <c r="G106" s="3">
        <f t="shared" si="33"/>
        <v>5353.7884615384619</v>
      </c>
      <c r="H106" s="11">
        <f t="shared" si="34"/>
        <v>1.3313936572592375</v>
      </c>
      <c r="I106" s="1">
        <v>102</v>
      </c>
      <c r="J106" s="11">
        <f t="shared" si="35"/>
        <v>5353.7884615384619</v>
      </c>
      <c r="K106" s="11">
        <f t="shared" si="36"/>
        <v>546086.42307692312</v>
      </c>
      <c r="L106" s="11">
        <f t="shared" si="37"/>
        <v>10404</v>
      </c>
      <c r="M106" s="11">
        <f t="shared" si="25"/>
        <v>5071.5539871261317</v>
      </c>
      <c r="N106" s="11">
        <f t="shared" si="26"/>
        <v>6752.2348109075283</v>
      </c>
      <c r="O106" s="11">
        <f t="shared" si="38"/>
        <v>375.7651890924717</v>
      </c>
      <c r="P106" s="3">
        <f t="shared" si="39"/>
        <v>4401037.5582249993</v>
      </c>
      <c r="Q106" s="3">
        <f t="shared" si="29"/>
        <v>761515.47293885273</v>
      </c>
      <c r="R106" s="3">
        <f t="shared" si="40"/>
        <v>5.271677736987538E-2</v>
      </c>
    </row>
    <row r="107" spans="2:18" ht="15.75" x14ac:dyDescent="0.25">
      <c r="B107" t="str">
        <f t="shared" si="31"/>
        <v>{"weekISO": 201351, "year":2013, "weekNumber": 51, "sales": 17142, "weigtedAverage": 5160.35576923077, "seasonalCoefficient": 3.32186398895425, "periodNumber": 103, "salesClearedFromSeasonality": 5160.35576923077, "trend": 5076.49829996572, "forecast": 16863.4368926436},</v>
      </c>
      <c r="C107" s="2">
        <v>201351</v>
      </c>
      <c r="D107" s="2" t="str">
        <f t="shared" si="32"/>
        <v>2013</v>
      </c>
      <c r="E107" s="2" t="str">
        <f t="shared" si="21"/>
        <v>51</v>
      </c>
      <c r="F107" s="2">
        <v>17142</v>
      </c>
      <c r="G107" s="3">
        <f t="shared" si="33"/>
        <v>5160.3557692307695</v>
      </c>
      <c r="H107" s="11">
        <f t="shared" si="34"/>
        <v>3.3218639889542496</v>
      </c>
      <c r="I107" s="1">
        <v>103</v>
      </c>
      <c r="J107" s="11">
        <f t="shared" si="35"/>
        <v>5160.3557692307695</v>
      </c>
      <c r="K107" s="11">
        <f t="shared" si="36"/>
        <v>531516.64423076925</v>
      </c>
      <c r="L107" s="11">
        <f t="shared" si="37"/>
        <v>10609</v>
      </c>
      <c r="M107" s="11">
        <f t="shared" si="25"/>
        <v>5076.4982999657168</v>
      </c>
      <c r="N107" s="11">
        <f t="shared" si="26"/>
        <v>16863.436892643582</v>
      </c>
      <c r="O107" s="11">
        <f t="shared" si="38"/>
        <v>278.56310735641819</v>
      </c>
      <c r="P107" s="3">
        <f t="shared" si="39"/>
        <v>146697273.778225</v>
      </c>
      <c r="Q107" s="3">
        <f t="shared" si="29"/>
        <v>120644974.46267177</v>
      </c>
      <c r="R107" s="3">
        <f t="shared" si="40"/>
        <v>1.6250327112146669E-2</v>
      </c>
    </row>
    <row r="108" spans="2:18" ht="15.75" x14ac:dyDescent="0.25">
      <c r="B108" t="str">
        <f t="shared" si="31"/>
        <v>{"weekISO": 201352, "year":2013, "weekNumber": 52, "sales": 28031, "weigtedAverage": 4949.47115384615, "seasonalCoefficient": 5.66343335049393, "periodNumber": 104, "salesClearedFromSeasonality": 4949.47115384615, "trend": 5081.4426128053, "forecast": 28778.4115619826},</v>
      </c>
      <c r="C108" s="2">
        <v>201352</v>
      </c>
      <c r="D108" s="2" t="str">
        <f t="shared" si="32"/>
        <v>2013</v>
      </c>
      <c r="E108" s="2" t="str">
        <f t="shared" si="21"/>
        <v>52</v>
      </c>
      <c r="F108" s="2">
        <v>28031</v>
      </c>
      <c r="G108" s="3">
        <f t="shared" si="33"/>
        <v>4949.4711538461543</v>
      </c>
      <c r="H108" s="11">
        <f t="shared" si="34"/>
        <v>5.6634333504939338</v>
      </c>
      <c r="I108" s="1">
        <v>104</v>
      </c>
      <c r="J108" s="11">
        <f t="shared" si="35"/>
        <v>4949.4711538461543</v>
      </c>
      <c r="K108" s="11">
        <f t="shared" si="36"/>
        <v>514745.00000000006</v>
      </c>
      <c r="L108" s="11">
        <f t="shared" si="37"/>
        <v>10816</v>
      </c>
      <c r="M108" s="11">
        <f t="shared" si="25"/>
        <v>5081.4426128053019</v>
      </c>
      <c r="N108" s="11">
        <f t="shared" si="26"/>
        <v>28778.411561982579</v>
      </c>
      <c r="O108" s="11">
        <f t="shared" si="38"/>
        <v>-747.41156198257886</v>
      </c>
      <c r="P108" s="3">
        <f t="shared" si="39"/>
        <v>529039790.74822491</v>
      </c>
      <c r="Q108" s="3">
        <f t="shared" si="29"/>
        <v>524356199.67377818</v>
      </c>
      <c r="R108" s="3">
        <f t="shared" si="40"/>
        <v>2.6663749491012766E-2</v>
      </c>
    </row>
    <row r="109" spans="2:18" ht="15.75" x14ac:dyDescent="0.25">
      <c r="B109" t="str">
        <f t="shared" si="31"/>
        <v>{"weekISO": 201401, "year":2014, "weekNumber": 01, "sales": 13891, "weigtedAverage": 5220.30769230769, "seasonalCoefficient": 2.6609542614641, "periodNumber": 105, "salesClearedFromSeasonality": 5220.30769230769, "trend": 5086.38692564489, "forecast": 13534.6429652501},</v>
      </c>
      <c r="C109" s="2">
        <v>201401</v>
      </c>
      <c r="D109" s="2" t="str">
        <f t="shared" si="32"/>
        <v>2014</v>
      </c>
      <c r="E109" s="2" t="str">
        <f t="shared" si="21"/>
        <v>01</v>
      </c>
      <c r="F109" s="2">
        <v>13891</v>
      </c>
      <c r="G109" s="3">
        <f t="shared" si="33"/>
        <v>5220.3076923076924</v>
      </c>
      <c r="H109" s="11">
        <f t="shared" si="34"/>
        <v>2.6609542614641049</v>
      </c>
      <c r="I109" s="1">
        <v>105</v>
      </c>
      <c r="J109" s="11">
        <f t="shared" si="35"/>
        <v>5220.3076923076924</v>
      </c>
      <c r="K109" s="11">
        <f t="shared" si="36"/>
        <v>548132.30769230775</v>
      </c>
      <c r="L109" s="11">
        <f t="shared" si="37"/>
        <v>11025</v>
      </c>
      <c r="M109" s="11">
        <f t="shared" si="25"/>
        <v>5086.3869256448861</v>
      </c>
      <c r="N109" s="11">
        <f t="shared" si="26"/>
        <v>13534.642965250066</v>
      </c>
      <c r="O109" s="11">
        <f t="shared" si="38"/>
        <v>356.35703474993352</v>
      </c>
      <c r="P109" s="3">
        <f t="shared" si="39"/>
        <v>78514928.548225001</v>
      </c>
      <c r="Q109" s="3">
        <f t="shared" si="29"/>
        <v>58599892.981095664</v>
      </c>
      <c r="R109" s="3">
        <f t="shared" si="40"/>
        <v>2.5653807123312469E-2</v>
      </c>
    </row>
    <row r="110" spans="2:18" ht="15.75" x14ac:dyDescent="0.25">
      <c r="B110" t="str">
        <f t="shared" si="31"/>
        <v>{"weekISO": 201402, "year":2014, "weekNumber": 02, "sales": 3758, "weigtedAverage": 5414.92307692308, "seasonalCoefficient": 0.694008012046481, "periodNumber": 106, "salesClearedFromSeasonality": 5414.92307692308, "trend": 5091.33123848447, "forecast": 3533.42467149076},</v>
      </c>
      <c r="C110" s="2">
        <v>201402</v>
      </c>
      <c r="D110" s="2" t="str">
        <f t="shared" si="32"/>
        <v>2014</v>
      </c>
      <c r="E110" s="2" t="str">
        <f t="shared" si="21"/>
        <v>02</v>
      </c>
      <c r="F110" s="2">
        <v>3758</v>
      </c>
      <c r="G110" s="3">
        <f t="shared" si="33"/>
        <v>5414.9230769230771</v>
      </c>
      <c r="H110" s="11">
        <f t="shared" si="34"/>
        <v>0.69400801204648122</v>
      </c>
      <c r="I110" s="1">
        <v>106</v>
      </c>
      <c r="J110" s="11">
        <f t="shared" si="35"/>
        <v>5414.9230769230771</v>
      </c>
      <c r="K110" s="11">
        <f t="shared" si="36"/>
        <v>573981.84615384613</v>
      </c>
      <c r="L110" s="11">
        <f t="shared" si="37"/>
        <v>11236</v>
      </c>
      <c r="M110" s="11">
        <f t="shared" si="25"/>
        <v>5091.3312384844712</v>
      </c>
      <c r="N110" s="11">
        <f t="shared" si="26"/>
        <v>3533.4246714907572</v>
      </c>
      <c r="O110" s="11">
        <f t="shared" si="38"/>
        <v>224.57532850924281</v>
      </c>
      <c r="P110" s="3">
        <f t="shared" si="39"/>
        <v>1618327.4582250006</v>
      </c>
      <c r="Q110" s="3">
        <f t="shared" si="29"/>
        <v>5504474.2544097994</v>
      </c>
      <c r="R110" s="3">
        <f t="shared" si="40"/>
        <v>5.9759267831091756E-2</v>
      </c>
    </row>
    <row r="111" spans="2:18" ht="15.75" x14ac:dyDescent="0.25">
      <c r="B111" t="str">
        <f t="shared" si="31"/>
        <v>{"weekISO": 201403, "year":2014, "weekNumber": 03, "sales": 5064, "weigtedAverage": 5385.625, "seasonalCoefficient": 0.940280840199605, "periodNumber": 107, "salesClearedFromSeasonality": 5385.625, "trend": 5096.27555132406, "forecast": 4791.93025728769},</v>
      </c>
      <c r="C111" s="2">
        <v>201403</v>
      </c>
      <c r="D111" s="2" t="str">
        <f t="shared" si="32"/>
        <v>2014</v>
      </c>
      <c r="E111" s="2" t="str">
        <f t="shared" si="21"/>
        <v>03</v>
      </c>
      <c r="F111" s="2">
        <v>5064</v>
      </c>
      <c r="G111" s="3">
        <f t="shared" si="33"/>
        <v>5385.625</v>
      </c>
      <c r="H111" s="11">
        <f t="shared" si="34"/>
        <v>0.94028084019960545</v>
      </c>
      <c r="I111" s="1">
        <v>107</v>
      </c>
      <c r="J111" s="11">
        <f t="shared" si="35"/>
        <v>5385.625</v>
      </c>
      <c r="K111" s="11">
        <f t="shared" si="36"/>
        <v>576261.875</v>
      </c>
      <c r="L111" s="11">
        <f t="shared" si="37"/>
        <v>11449</v>
      </c>
      <c r="M111" s="11">
        <f t="shared" si="25"/>
        <v>5096.2755513240563</v>
      </c>
      <c r="N111" s="11">
        <f t="shared" si="26"/>
        <v>4791.9302572876913</v>
      </c>
      <c r="O111" s="11">
        <f t="shared" si="38"/>
        <v>272.06974271230865</v>
      </c>
      <c r="P111" s="3">
        <f t="shared" si="39"/>
        <v>1146.8382249999852</v>
      </c>
      <c r="Q111" s="3">
        <f t="shared" si="29"/>
        <v>1182995.605739841</v>
      </c>
      <c r="R111" s="3">
        <f t="shared" si="40"/>
        <v>5.372625251032951E-2</v>
      </c>
    </row>
    <row r="112" spans="2:18" ht="15.75" x14ac:dyDescent="0.25">
      <c r="B112" t="str">
        <f t="shared" si="31"/>
        <v>{"weekISO": 201404, "year":2014, "weekNumber": 04, "sales": 3522, "weigtedAverage": 5419.21153846154, "seasonalCoefficient": 0.649910042264167, "periodNumber": 108, "salesClearedFromSeasonality": 5419.21153846154, "trend": 5101.21986416364, "forecast": 3315.3340175174},</v>
      </c>
      <c r="C112" s="2">
        <v>201404</v>
      </c>
      <c r="D112" s="2" t="str">
        <f t="shared" si="32"/>
        <v>2014</v>
      </c>
      <c r="E112" s="2" t="str">
        <f t="shared" si="21"/>
        <v>04</v>
      </c>
      <c r="F112" s="2">
        <v>3522</v>
      </c>
      <c r="G112" s="3">
        <f t="shared" si="33"/>
        <v>5419.2115384615381</v>
      </c>
      <c r="H112" s="11">
        <f t="shared" si="34"/>
        <v>0.64991004226416704</v>
      </c>
      <c r="I112" s="1">
        <v>108</v>
      </c>
      <c r="J112" s="11">
        <f t="shared" si="35"/>
        <v>5419.2115384615381</v>
      </c>
      <c r="K112" s="11">
        <f t="shared" si="36"/>
        <v>585274.84615384613</v>
      </c>
      <c r="L112" s="11">
        <f t="shared" si="37"/>
        <v>11664</v>
      </c>
      <c r="M112" s="11">
        <f t="shared" si="25"/>
        <v>5101.2198641636405</v>
      </c>
      <c r="N112" s="11">
        <f t="shared" si="26"/>
        <v>3315.3340175174003</v>
      </c>
      <c r="O112" s="11">
        <f t="shared" si="38"/>
        <v>206.6659824825997</v>
      </c>
      <c r="P112" s="3">
        <f t="shared" si="39"/>
        <v>2274471.1782250009</v>
      </c>
      <c r="Q112" s="3">
        <f t="shared" si="29"/>
        <v>6575389.6232044892</v>
      </c>
      <c r="R112" s="3">
        <f t="shared" si="40"/>
        <v>5.8678586735547898E-2</v>
      </c>
    </row>
    <row r="113" spans="2:18" ht="15.75" x14ac:dyDescent="0.25">
      <c r="B113" t="str">
        <f t="shared" si="31"/>
        <v>{"weekISO": 201405, "year":2014, "weekNumber": 05, "sales": 3826, "weigtedAverage": 5430.25961538462, "seasonalCoefficient": 0.704570365136955, "periodNumber": 109, "salesClearedFromSeasonality": 5430.25961538462, "trend": 5106.16417700323, "forecast": 3597.6519586404},</v>
      </c>
      <c r="C113" s="2">
        <v>201405</v>
      </c>
      <c r="D113" s="2" t="str">
        <f t="shared" si="32"/>
        <v>2014</v>
      </c>
      <c r="E113" s="2" t="str">
        <f t="shared" si="21"/>
        <v>05</v>
      </c>
      <c r="F113" s="2">
        <v>3826</v>
      </c>
      <c r="G113" s="3">
        <f t="shared" si="33"/>
        <v>5430.2596153846152</v>
      </c>
      <c r="H113" s="11">
        <f t="shared" si="34"/>
        <v>0.70457036513695515</v>
      </c>
      <c r="I113" s="1">
        <v>109</v>
      </c>
      <c r="J113" s="11">
        <f t="shared" si="35"/>
        <v>5430.2596153846152</v>
      </c>
      <c r="K113" s="11">
        <f t="shared" si="36"/>
        <v>591898.29807692301</v>
      </c>
      <c r="L113" s="11">
        <f t="shared" si="37"/>
        <v>11881</v>
      </c>
      <c r="M113" s="11">
        <f t="shared" si="25"/>
        <v>5106.1641770032256</v>
      </c>
      <c r="N113" s="11">
        <f t="shared" si="26"/>
        <v>3597.6519586404029</v>
      </c>
      <c r="O113" s="11">
        <f t="shared" si="38"/>
        <v>228.34804135959712</v>
      </c>
      <c r="P113" s="3">
        <f t="shared" si="39"/>
        <v>1449941.0982250005</v>
      </c>
      <c r="Q113" s="3">
        <f t="shared" si="29"/>
        <v>5207224.2092290753</v>
      </c>
      <c r="R113" s="3">
        <f t="shared" si="40"/>
        <v>5.9683230883323869E-2</v>
      </c>
    </row>
    <row r="114" spans="2:18" ht="15.75" x14ac:dyDescent="0.25">
      <c r="B114" t="str">
        <f t="shared" si="31"/>
        <v>{"weekISO": 201406, "year":2014, "weekNumber": 06, "sales": 3162, "weigtedAverage": 5451.5, "seasonalCoefficient": 0.580023846647712, "periodNumber": 110, "salesClearedFromSeasonality": 5451.5, "trend": 5111.10848984281, "forecast": 2964.5648069124},</v>
      </c>
      <c r="C114" s="2">
        <v>201406</v>
      </c>
      <c r="D114" s="2" t="str">
        <f t="shared" si="32"/>
        <v>2014</v>
      </c>
      <c r="E114" s="2" t="str">
        <f t="shared" si="21"/>
        <v>06</v>
      </c>
      <c r="F114" s="2">
        <v>3162</v>
      </c>
      <c r="G114" s="3">
        <f t="shared" si="33"/>
        <v>5451.5</v>
      </c>
      <c r="H114" s="11">
        <f t="shared" si="34"/>
        <v>0.58002384664771167</v>
      </c>
      <c r="I114" s="1">
        <v>110</v>
      </c>
      <c r="J114" s="11">
        <f t="shared" si="35"/>
        <v>5451.5</v>
      </c>
      <c r="K114" s="11">
        <f t="shared" si="36"/>
        <v>599665</v>
      </c>
      <c r="L114" s="11">
        <f t="shared" si="37"/>
        <v>12100</v>
      </c>
      <c r="M114" s="11">
        <f t="shared" si="25"/>
        <v>5111.1084898428107</v>
      </c>
      <c r="N114" s="11">
        <f t="shared" si="26"/>
        <v>2964.5648069124036</v>
      </c>
      <c r="O114" s="11">
        <f t="shared" si="38"/>
        <v>197.43519308759642</v>
      </c>
      <c r="P114" s="3">
        <f t="shared" si="39"/>
        <v>3489928.378225001</v>
      </c>
      <c r="Q114" s="3">
        <f t="shared" si="29"/>
        <v>8497350.1403133254</v>
      </c>
      <c r="R114" s="3">
        <f t="shared" si="40"/>
        <v>6.2439972513471352E-2</v>
      </c>
    </row>
    <row r="115" spans="2:18" ht="15.75" x14ac:dyDescent="0.25">
      <c r="B115" t="str">
        <f t="shared" si="31"/>
        <v>{"weekISO": 201407, "year":2014, "weekNumber": 07, "sales": 4233, "weigtedAverage": 5440.49038461538, "seasonalCoefficient": 0.778054862842893, "periodNumber": 111, "salesClearedFromSeasonality": 5440.49038461538, "trend": 5116.05280268239, "forecast": 3980.56976168805},</v>
      </c>
      <c r="C115" s="2">
        <v>201407</v>
      </c>
      <c r="D115" s="2" t="str">
        <f t="shared" si="32"/>
        <v>2014</v>
      </c>
      <c r="E115" s="2" t="str">
        <f t="shared" si="21"/>
        <v>07</v>
      </c>
      <c r="F115" s="2">
        <v>4233</v>
      </c>
      <c r="G115" s="3">
        <f t="shared" si="33"/>
        <v>5440.4903846153848</v>
      </c>
      <c r="H115" s="11">
        <f t="shared" si="34"/>
        <v>0.77805486284289271</v>
      </c>
      <c r="I115" s="1">
        <v>111</v>
      </c>
      <c r="J115" s="11">
        <f t="shared" si="35"/>
        <v>5440.4903846153848</v>
      </c>
      <c r="K115" s="11">
        <f t="shared" si="36"/>
        <v>603894.43269230775</v>
      </c>
      <c r="L115" s="11">
        <f t="shared" si="37"/>
        <v>12321</v>
      </c>
      <c r="M115" s="11">
        <f t="shared" si="25"/>
        <v>5116.0528026823949</v>
      </c>
      <c r="N115" s="11">
        <f t="shared" si="26"/>
        <v>3980.5697616880475</v>
      </c>
      <c r="O115" s="11">
        <f t="shared" si="38"/>
        <v>252.43023831195251</v>
      </c>
      <c r="P115" s="3">
        <f t="shared" si="39"/>
        <v>635424.2082250003</v>
      </c>
      <c r="Q115" s="3">
        <f t="shared" si="29"/>
        <v>3606263.705389767</v>
      </c>
      <c r="R115" s="3">
        <f t="shared" si="40"/>
        <v>5.963388573398358E-2</v>
      </c>
    </row>
    <row r="116" spans="2:18" ht="15.75" x14ac:dyDescent="0.25">
      <c r="B116" t="str">
        <f t="shared" si="31"/>
        <v>{"weekISO": 201408, "year":2014, "weekNumber": 08, "sales": 2476, "weigtedAverage": 5480.33653846154, "seasonalCoefficient": 0.451797071698643, "periodNumber": 112, "salesClearedFromSeasonality": 5480.33653846154, "trend": 5120.99711552198, "forecast": 2313.65150097003},</v>
      </c>
      <c r="C116" s="2">
        <v>201408</v>
      </c>
      <c r="D116" s="2" t="str">
        <f t="shared" si="32"/>
        <v>2014</v>
      </c>
      <c r="E116" s="2" t="str">
        <f t="shared" si="21"/>
        <v>08</v>
      </c>
      <c r="F116" s="2">
        <v>2476</v>
      </c>
      <c r="G116" s="3">
        <f t="shared" si="33"/>
        <v>5480.3365384615381</v>
      </c>
      <c r="H116" s="11">
        <f t="shared" si="34"/>
        <v>0.45179707169864292</v>
      </c>
      <c r="I116" s="1">
        <v>112</v>
      </c>
      <c r="J116" s="11">
        <f t="shared" si="35"/>
        <v>5480.3365384615381</v>
      </c>
      <c r="K116" s="11">
        <f t="shared" si="36"/>
        <v>613797.69230769225</v>
      </c>
      <c r="L116" s="11">
        <f t="shared" si="37"/>
        <v>12544</v>
      </c>
      <c r="M116" s="11">
        <f t="shared" si="25"/>
        <v>5120.99711552198</v>
      </c>
      <c r="N116" s="11">
        <f t="shared" si="26"/>
        <v>2313.6515009700274</v>
      </c>
      <c r="O116" s="11">
        <f t="shared" si="38"/>
        <v>162.34849902997257</v>
      </c>
      <c r="P116" s="3">
        <f t="shared" si="39"/>
        <v>6523605.5982250012</v>
      </c>
      <c r="Q116" s="3">
        <f t="shared" si="29"/>
        <v>12715890.789273385</v>
      </c>
      <c r="R116" s="3">
        <f t="shared" si="40"/>
        <v>6.556886067446388E-2</v>
      </c>
    </row>
    <row r="117" spans="2:18" ht="15.75" x14ac:dyDescent="0.25">
      <c r="B117" t="str">
        <f t="shared" si="31"/>
        <v>{"weekISO": 201409, "year":2014, "weekNumber": 09, "sales": 3910, "weigtedAverage": 5453.15384615385, "seasonalCoefficient": 0.717016264405919, "periodNumber": 113, "salesClearedFromSeasonality": 5453.15384615385, "trend": 5125.94142836157, "forecast": 3675.38337452735},</v>
      </c>
      <c r="C117" s="2">
        <v>201409</v>
      </c>
      <c r="D117" s="2" t="str">
        <f t="shared" si="32"/>
        <v>2014</v>
      </c>
      <c r="E117" s="2" t="str">
        <f t="shared" si="21"/>
        <v>09</v>
      </c>
      <c r="F117" s="2">
        <v>3910</v>
      </c>
      <c r="G117" s="3">
        <f t="shared" si="33"/>
        <v>5453.1538461538457</v>
      </c>
      <c r="H117" s="11">
        <f t="shared" si="34"/>
        <v>0.71701626440591903</v>
      </c>
      <c r="I117" s="1">
        <v>113</v>
      </c>
      <c r="J117" s="11">
        <f t="shared" si="35"/>
        <v>5453.1538461538457</v>
      </c>
      <c r="K117" s="11">
        <f t="shared" si="36"/>
        <v>616206.38461538462</v>
      </c>
      <c r="L117" s="11">
        <f t="shared" si="37"/>
        <v>12769</v>
      </c>
      <c r="M117" s="11">
        <f t="shared" si="25"/>
        <v>5125.9414283615652</v>
      </c>
      <c r="N117" s="11">
        <f t="shared" si="26"/>
        <v>3675.3833745273505</v>
      </c>
      <c r="O117" s="11">
        <f t="shared" si="38"/>
        <v>234.6166254726495</v>
      </c>
      <c r="P117" s="3">
        <f t="shared" si="39"/>
        <v>1254702.4182250004</v>
      </c>
      <c r="Q117" s="3">
        <f t="shared" si="29"/>
        <v>4858510.4120108439</v>
      </c>
      <c r="R117" s="3">
        <f t="shared" si="40"/>
        <v>6.0004252039040792E-2</v>
      </c>
    </row>
    <row r="118" spans="2:18" ht="15.75" x14ac:dyDescent="0.25">
      <c r="B118" t="str">
        <f t="shared" si="31"/>
        <v>{"weekISO": 201410, "year":2014, "weekNumber": 10, "sales": 10293, "weigtedAverage": 5334.11538461538, "seasonalCoefficient": 1.92965454584784, "periodNumber": 114, "salesClearedFromSeasonality": 5334.11538461538, "trend": 5130.88574120115, "forecast": 9900.83699473469},</v>
      </c>
      <c r="C118" s="2">
        <v>201410</v>
      </c>
      <c r="D118" s="2" t="str">
        <f t="shared" si="32"/>
        <v>2014</v>
      </c>
      <c r="E118" s="2" t="str">
        <f t="shared" si="21"/>
        <v>10</v>
      </c>
      <c r="F118" s="2">
        <v>10293</v>
      </c>
      <c r="G118" s="3">
        <f t="shared" si="33"/>
        <v>5334.1153846153848</v>
      </c>
      <c r="H118" s="11">
        <f t="shared" si="34"/>
        <v>1.9296545458478445</v>
      </c>
      <c r="I118" s="1">
        <v>114</v>
      </c>
      <c r="J118" s="11">
        <f t="shared" si="35"/>
        <v>5334.1153846153848</v>
      </c>
      <c r="K118" s="11">
        <f t="shared" si="36"/>
        <v>608089.15384615387</v>
      </c>
      <c r="L118" s="11">
        <f t="shared" si="37"/>
        <v>12996</v>
      </c>
      <c r="M118" s="11">
        <f t="shared" si="25"/>
        <v>5130.8857412011494</v>
      </c>
      <c r="N118" s="11">
        <f t="shared" si="26"/>
        <v>9900.8369947346855</v>
      </c>
      <c r="O118" s="11">
        <f t="shared" si="38"/>
        <v>392.1630052653145</v>
      </c>
      <c r="P118" s="3">
        <f t="shared" si="39"/>
        <v>27697748.008224998</v>
      </c>
      <c r="Q118" s="3">
        <f t="shared" si="29"/>
        <v>16170457.37731261</v>
      </c>
      <c r="R118" s="3">
        <f t="shared" si="40"/>
        <v>3.8099971365521665E-2</v>
      </c>
    </row>
    <row r="119" spans="2:18" ht="15.75" x14ac:dyDescent="0.25">
      <c r="B119" t="str">
        <f t="shared" si="31"/>
        <v>{"weekISO": 201411, "year":2014, "weekNumber": 11, "sales": 3092, "weigtedAverage": 5479.17307692308, "seasonalCoefficient": 0.564318731420028, "periodNumber": 115, "salesClearedFromSeasonality": 5479.17307692308, "trend": 5135.83005404073, "forecast": 2898.24510088512},</v>
      </c>
      <c r="C119" s="2">
        <v>201411</v>
      </c>
      <c r="D119" s="2" t="str">
        <f t="shared" si="32"/>
        <v>2014</v>
      </c>
      <c r="E119" s="2" t="str">
        <f t="shared" si="21"/>
        <v>11</v>
      </c>
      <c r="F119" s="2">
        <v>3092</v>
      </c>
      <c r="G119" s="3">
        <f t="shared" si="33"/>
        <v>5479.1730769230771</v>
      </c>
      <c r="H119" s="11">
        <f t="shared" si="34"/>
        <v>0.56431873142002753</v>
      </c>
      <c r="I119" s="1">
        <v>115</v>
      </c>
      <c r="J119" s="11">
        <f t="shared" si="35"/>
        <v>5479.1730769230771</v>
      </c>
      <c r="K119" s="11">
        <f t="shared" si="36"/>
        <v>630104.90384615387</v>
      </c>
      <c r="L119" s="11">
        <f t="shared" si="37"/>
        <v>13225</v>
      </c>
      <c r="M119" s="11">
        <f t="shared" si="25"/>
        <v>5135.8300540407345</v>
      </c>
      <c r="N119" s="11">
        <f t="shared" si="26"/>
        <v>2898.2451008851185</v>
      </c>
      <c r="O119" s="11">
        <f t="shared" si="38"/>
        <v>193.75489911488148</v>
      </c>
      <c r="P119" s="3">
        <f t="shared" si="39"/>
        <v>3756367.2782250009</v>
      </c>
      <c r="Q119" s="3">
        <f t="shared" si="29"/>
        <v>8888395.176939955</v>
      </c>
      <c r="R119" s="3">
        <f t="shared" si="40"/>
        <v>6.2663292081138897E-2</v>
      </c>
    </row>
    <row r="120" spans="2:18" ht="15.75" x14ac:dyDescent="0.25">
      <c r="B120" t="str">
        <f t="shared" si="31"/>
        <v>{"weekISO": 201412, "year":2014, "weekNumber": 12, "sales": 3356, "weigtedAverage": 5487.66346153846, "seasonalCoefficient": 0.611553537042002, "periodNumber": 116, "salesClearedFromSeasonality": 5487.66346153846, "trend": 5140.77436688032, "forecast": 3143.85874720052},</v>
      </c>
      <c r="C120" s="2">
        <v>201412</v>
      </c>
      <c r="D120" s="2" t="str">
        <f t="shared" si="32"/>
        <v>2014</v>
      </c>
      <c r="E120" s="2" t="str">
        <f t="shared" si="21"/>
        <v>12</v>
      </c>
      <c r="F120" s="2">
        <v>3356</v>
      </c>
      <c r="G120" s="3">
        <f t="shared" si="33"/>
        <v>5487.6634615384619</v>
      </c>
      <c r="H120" s="11">
        <f t="shared" si="34"/>
        <v>0.61155353704200155</v>
      </c>
      <c r="I120" s="1">
        <v>116</v>
      </c>
      <c r="J120" s="11">
        <f t="shared" si="35"/>
        <v>5487.6634615384619</v>
      </c>
      <c r="K120" s="11">
        <f t="shared" si="36"/>
        <v>636568.96153846162</v>
      </c>
      <c r="L120" s="11">
        <f t="shared" si="37"/>
        <v>13456</v>
      </c>
      <c r="M120" s="11">
        <f t="shared" si="25"/>
        <v>5140.7743668803196</v>
      </c>
      <c r="N120" s="11">
        <f t="shared" si="26"/>
        <v>3143.8587472005156</v>
      </c>
      <c r="O120" s="11">
        <f t="shared" si="38"/>
        <v>212.14125279948439</v>
      </c>
      <c r="P120" s="3">
        <f t="shared" si="39"/>
        <v>2802727.9982250007</v>
      </c>
      <c r="Q120" s="3">
        <f t="shared" si="29"/>
        <v>7484205.0884363111</v>
      </c>
      <c r="R120" s="3">
        <f t="shared" si="40"/>
        <v>6.3212530631550773E-2</v>
      </c>
    </row>
    <row r="121" spans="2:18" ht="15.75" x14ac:dyDescent="0.25">
      <c r="B121" t="str">
        <f t="shared" si="31"/>
        <v>{"weekISO": 201413, "year":2014, "weekNumber": 13, "sales": 3379, "weigtedAverage": 5495.30769230769, "seasonalCoefficient": 0.614888226318957, "periodNumber": 117, "salesClearedFromSeasonality": 5495.30769230769, "trend": 5145.7186797199, "forecast": 3164.0418321093},</v>
      </c>
      <c r="C121" s="2">
        <v>201413</v>
      </c>
      <c r="D121" s="2" t="str">
        <f t="shared" si="32"/>
        <v>2014</v>
      </c>
      <c r="E121" s="2" t="str">
        <f t="shared" si="21"/>
        <v>13</v>
      </c>
      <c r="F121" s="2">
        <v>3379</v>
      </c>
      <c r="G121" s="3">
        <f t="shared" si="33"/>
        <v>5495.3076923076924</v>
      </c>
      <c r="H121" s="11">
        <f t="shared" si="34"/>
        <v>0.61488822631895745</v>
      </c>
      <c r="I121" s="1">
        <v>117</v>
      </c>
      <c r="J121" s="11">
        <f t="shared" si="35"/>
        <v>5495.3076923076924</v>
      </c>
      <c r="K121" s="11">
        <f t="shared" si="36"/>
        <v>642951</v>
      </c>
      <c r="L121" s="11">
        <f t="shared" si="37"/>
        <v>13689</v>
      </c>
      <c r="M121" s="11">
        <f t="shared" si="25"/>
        <v>5145.7186797199038</v>
      </c>
      <c r="N121" s="11">
        <f t="shared" si="26"/>
        <v>3164.0418321092993</v>
      </c>
      <c r="O121" s="11">
        <f t="shared" si="38"/>
        <v>214.95816789070068</v>
      </c>
      <c r="P121" s="3">
        <f t="shared" si="39"/>
        <v>2726246.7882250007</v>
      </c>
      <c r="Q121" s="3">
        <f t="shared" si="29"/>
        <v>7374181.6035232311</v>
      </c>
      <c r="R121" s="3">
        <f t="shared" si="40"/>
        <v>6.3615912367771726E-2</v>
      </c>
    </row>
    <row r="122" spans="2:18" ht="15.75" x14ac:dyDescent="0.25">
      <c r="B122" t="str">
        <f t="shared" si="31"/>
        <v>{"weekISO": 201414, "year":2014, "weekNumber": 14, "sales": 3914, "weigtedAverage": 5488.70192307692, "seasonalCoefficient": 0.713101213156397, "periodNumber": 118, "salesClearedFromSeasonality": 5488.70192307692, "trend": 5150.66299255949, "forecast": 3672.94402855393},</v>
      </c>
      <c r="C122" s="2">
        <v>201414</v>
      </c>
      <c r="D122" s="2" t="str">
        <f t="shared" si="32"/>
        <v>2014</v>
      </c>
      <c r="E122" s="2" t="str">
        <f t="shared" si="21"/>
        <v>14</v>
      </c>
      <c r="F122" s="2">
        <v>3914</v>
      </c>
      <c r="G122" s="3">
        <f t="shared" si="33"/>
        <v>5488.7019230769229</v>
      </c>
      <c r="H122" s="11">
        <f t="shared" si="34"/>
        <v>0.71310121315639652</v>
      </c>
      <c r="I122" s="1">
        <v>118</v>
      </c>
      <c r="J122" s="11">
        <f t="shared" si="35"/>
        <v>5488.7019230769229</v>
      </c>
      <c r="K122" s="11">
        <f t="shared" si="36"/>
        <v>647666.82692307688</v>
      </c>
      <c r="L122" s="11">
        <f t="shared" si="37"/>
        <v>13924</v>
      </c>
      <c r="M122" s="11">
        <f t="shared" si="25"/>
        <v>5150.6629925594889</v>
      </c>
      <c r="N122" s="11">
        <f t="shared" si="26"/>
        <v>3672.9440285539272</v>
      </c>
      <c r="O122" s="11">
        <f t="shared" si="38"/>
        <v>241.05597144607282</v>
      </c>
      <c r="P122" s="3">
        <f t="shared" si="39"/>
        <v>1245757.3382250005</v>
      </c>
      <c r="Q122" s="3">
        <f t="shared" si="29"/>
        <v>4869269.9893433927</v>
      </c>
      <c r="R122" s="3">
        <f t="shared" si="40"/>
        <v>6.1588137824750339E-2</v>
      </c>
    </row>
    <row r="123" spans="2:18" ht="15.75" x14ac:dyDescent="0.25">
      <c r="B123" t="str">
        <f t="shared" si="31"/>
        <v>{"weekISO": 201415, "year":2014, "weekNumber": 15, "sales": 4294, "weigtedAverage": 5484.19230769231, "seasonalCoefficient": 0.782977649047262, "periodNumber": 119, "salesClearedFromSeasonality": 5484.19230769231, "trend": 5155.60730539907, "forecast": 4036.72528739225},</v>
      </c>
      <c r="C123" s="2">
        <v>201415</v>
      </c>
      <c r="D123" s="2" t="str">
        <f t="shared" si="32"/>
        <v>2014</v>
      </c>
      <c r="E123" s="2" t="str">
        <f t="shared" si="21"/>
        <v>15</v>
      </c>
      <c r="F123" s="2">
        <v>4294</v>
      </c>
      <c r="G123" s="3">
        <f t="shared" si="33"/>
        <v>5484.1923076923076</v>
      </c>
      <c r="H123" s="11">
        <f t="shared" si="34"/>
        <v>0.78297764904726175</v>
      </c>
      <c r="I123" s="1">
        <v>119</v>
      </c>
      <c r="J123" s="11">
        <f t="shared" si="35"/>
        <v>5484.1923076923076</v>
      </c>
      <c r="K123" s="11">
        <f t="shared" si="36"/>
        <v>652618.88461538462</v>
      </c>
      <c r="L123" s="11">
        <f t="shared" si="37"/>
        <v>14161</v>
      </c>
      <c r="M123" s="11">
        <f t="shared" si="25"/>
        <v>5155.6073053990731</v>
      </c>
      <c r="N123" s="11">
        <f t="shared" si="26"/>
        <v>4036.7252873922544</v>
      </c>
      <c r="O123" s="11">
        <f t="shared" si="38"/>
        <v>257.27471260774564</v>
      </c>
      <c r="P123" s="3">
        <f t="shared" si="39"/>
        <v>541894.73822500033</v>
      </c>
      <c r="Q123" s="3">
        <f t="shared" si="29"/>
        <v>3396136.6075727898</v>
      </c>
      <c r="R123" s="3">
        <f t="shared" si="40"/>
        <v>5.9914930742372065E-2</v>
      </c>
    </row>
    <row r="124" spans="2:18" ht="15.75" x14ac:dyDescent="0.25">
      <c r="B124" t="str">
        <f t="shared" si="31"/>
        <v>{"weekISO": 201416, "year":2014, "weekNumber": 16, "sales": 5219, "weigtedAverage": 5468.625, "seasonalCoefficient": 0.954353242359825, "periodNumber": 120, "salesClearedFromSeasonality": 5468.625, "trend": 5160.55161823866, "forecast": 4924.98916923131},</v>
      </c>
      <c r="C124" s="2">
        <v>201416</v>
      </c>
      <c r="D124" s="2" t="str">
        <f t="shared" si="32"/>
        <v>2014</v>
      </c>
      <c r="E124" s="2" t="str">
        <f t="shared" si="21"/>
        <v>16</v>
      </c>
      <c r="F124" s="2">
        <v>5219</v>
      </c>
      <c r="G124" s="3">
        <f t="shared" si="33"/>
        <v>5468.625</v>
      </c>
      <c r="H124" s="11">
        <f t="shared" si="34"/>
        <v>0.95435324235982533</v>
      </c>
      <c r="I124" s="1">
        <v>120</v>
      </c>
      <c r="J124" s="11">
        <f t="shared" si="35"/>
        <v>5468.625</v>
      </c>
      <c r="K124" s="11">
        <f t="shared" si="36"/>
        <v>656235</v>
      </c>
      <c r="L124" s="11">
        <f t="shared" si="37"/>
        <v>14400</v>
      </c>
      <c r="M124" s="11">
        <f t="shared" si="25"/>
        <v>5160.5516182386582</v>
      </c>
      <c r="N124" s="11">
        <f t="shared" si="26"/>
        <v>4924.9891692313067</v>
      </c>
      <c r="O124" s="11">
        <f t="shared" si="38"/>
        <v>294.01083076869327</v>
      </c>
      <c r="P124" s="3">
        <f t="shared" si="39"/>
        <v>35669.988224999921</v>
      </c>
      <c r="Q124" s="3">
        <f t="shared" si="29"/>
        <v>911255.62808776624</v>
      </c>
      <c r="R124" s="3">
        <f t="shared" si="40"/>
        <v>5.6334706029640406E-2</v>
      </c>
    </row>
    <row r="125" spans="2:18" ht="15.75" x14ac:dyDescent="0.25">
      <c r="B125" t="str">
        <f t="shared" si="31"/>
        <v>{"weekISO": 201417, "year":2014, "weekNumber": 17, "sales": 3944, "weigtedAverage": 5496.49038461538, "seasonalCoefficient": 0.717548785501238, "periodNumber": 121, "salesClearedFromSeasonality": 5496.49038461538, "trend": 5165.49593107824, "forecast": 3706.49533185678},</v>
      </c>
      <c r="C125" s="2">
        <v>201417</v>
      </c>
      <c r="D125" s="2" t="str">
        <f t="shared" si="32"/>
        <v>2014</v>
      </c>
      <c r="E125" s="2" t="str">
        <f t="shared" si="21"/>
        <v>17</v>
      </c>
      <c r="F125" s="2">
        <v>3944</v>
      </c>
      <c r="G125" s="3">
        <f t="shared" si="33"/>
        <v>5496.4903846153848</v>
      </c>
      <c r="H125" s="11">
        <f t="shared" si="34"/>
        <v>0.71754878550123768</v>
      </c>
      <c r="I125" s="1">
        <v>121</v>
      </c>
      <c r="J125" s="11">
        <f t="shared" si="35"/>
        <v>5496.4903846153848</v>
      </c>
      <c r="K125" s="11">
        <f t="shared" si="36"/>
        <v>665075.3365384615</v>
      </c>
      <c r="L125" s="11">
        <f t="shared" si="37"/>
        <v>14641</v>
      </c>
      <c r="M125" s="11">
        <f t="shared" si="25"/>
        <v>5165.4959310782433</v>
      </c>
      <c r="N125" s="11">
        <f t="shared" si="26"/>
        <v>3706.4953318567786</v>
      </c>
      <c r="O125" s="11">
        <f t="shared" si="38"/>
        <v>237.50466814322135</v>
      </c>
      <c r="P125" s="3">
        <f t="shared" si="39"/>
        <v>1179689.2382250004</v>
      </c>
      <c r="Q125" s="3">
        <f t="shared" si="29"/>
        <v>4722324.2329337336</v>
      </c>
      <c r="R125" s="3">
        <f t="shared" si="40"/>
        <v>6.021923634463016E-2</v>
      </c>
    </row>
    <row r="126" spans="2:18" ht="15.75" x14ac:dyDescent="0.25">
      <c r="B126" t="str">
        <f t="shared" si="31"/>
        <v>{"weekISO": 201418, "year":2014, "weekNumber": 18, "sales": 4019, "weigtedAverage": 5496.84615384615, "seasonalCoefficient": 0.731146531577548, "periodNumber": 122, "salesClearedFromSeasonality": 5496.84615384615, "trend": 5170.44024391783, "forecast": 3780.34945106949},</v>
      </c>
      <c r="C126" s="2">
        <v>201418</v>
      </c>
      <c r="D126" s="2" t="str">
        <f t="shared" si="32"/>
        <v>2014</v>
      </c>
      <c r="E126" s="2" t="str">
        <f t="shared" si="21"/>
        <v>18</v>
      </c>
      <c r="F126" s="2">
        <v>4019</v>
      </c>
      <c r="G126" s="3">
        <f t="shared" si="33"/>
        <v>5496.8461538461543</v>
      </c>
      <c r="H126" s="11">
        <f t="shared" si="34"/>
        <v>0.73114653157754794</v>
      </c>
      <c r="I126" s="1">
        <v>122</v>
      </c>
      <c r="J126" s="11">
        <f t="shared" si="35"/>
        <v>5496.8461538461543</v>
      </c>
      <c r="K126" s="11">
        <f t="shared" si="36"/>
        <v>670615.23076923087</v>
      </c>
      <c r="L126" s="11">
        <f t="shared" si="37"/>
        <v>14884</v>
      </c>
      <c r="M126" s="11">
        <f t="shared" si="25"/>
        <v>5170.4402439178284</v>
      </c>
      <c r="N126" s="11">
        <f t="shared" si="26"/>
        <v>3780.3494510694914</v>
      </c>
      <c r="O126" s="11">
        <f t="shared" si="38"/>
        <v>238.65054893050865</v>
      </c>
      <c r="P126" s="3">
        <f t="shared" si="39"/>
        <v>1022393.9882250004</v>
      </c>
      <c r="Q126" s="3">
        <f t="shared" si="29"/>
        <v>4406795.2291923547</v>
      </c>
      <c r="R126" s="3">
        <f t="shared" si="40"/>
        <v>5.9380579480096701E-2</v>
      </c>
    </row>
    <row r="127" spans="2:18" ht="15.75" x14ac:dyDescent="0.25">
      <c r="B127" t="str">
        <f t="shared" si="31"/>
        <v>{"weekISO": 201419, "year":2014, "weekNumber": 19, "sales": 4089, "weigtedAverage": 5500.99038461538, "seasonalCoefficient": 0.743320695748842, "periodNumber": 123, "salesClearedFromSeasonality": 5500.99038461538, "trend": 5175.38455675741, "forecast": 3846.97044949673},</v>
      </c>
      <c r="C127" s="2">
        <v>201419</v>
      </c>
      <c r="D127" s="2" t="str">
        <f t="shared" si="32"/>
        <v>2014</v>
      </c>
      <c r="E127" s="2" t="str">
        <f t="shared" si="21"/>
        <v>19</v>
      </c>
      <c r="F127" s="2">
        <v>4089</v>
      </c>
      <c r="G127" s="3">
        <f t="shared" si="33"/>
        <v>5500.9903846153848</v>
      </c>
      <c r="H127" s="11">
        <f t="shared" si="34"/>
        <v>0.74332069574884241</v>
      </c>
      <c r="I127" s="1">
        <v>123</v>
      </c>
      <c r="J127" s="11">
        <f t="shared" si="35"/>
        <v>5500.9903846153848</v>
      </c>
      <c r="K127" s="11">
        <f t="shared" si="36"/>
        <v>676621.81730769237</v>
      </c>
      <c r="L127" s="11">
        <f t="shared" si="37"/>
        <v>15129</v>
      </c>
      <c r="M127" s="11">
        <f t="shared" si="25"/>
        <v>5175.3845567574126</v>
      </c>
      <c r="N127" s="11">
        <f t="shared" si="26"/>
        <v>3846.9704494967345</v>
      </c>
      <c r="O127" s="11">
        <f t="shared" si="38"/>
        <v>242.02955050326545</v>
      </c>
      <c r="P127" s="3">
        <f t="shared" si="39"/>
        <v>885735.08822500042</v>
      </c>
      <c r="Q127" s="3">
        <f t="shared" si="29"/>
        <v>4131527.0807693056</v>
      </c>
      <c r="R127" s="3">
        <f t="shared" si="40"/>
        <v>5.9190401199135594E-2</v>
      </c>
    </row>
    <row r="128" spans="2:18" ht="15.75" x14ac:dyDescent="0.25">
      <c r="B128" t="str">
        <f t="shared" si="31"/>
        <v>{"weekISO": 201420, "year":2014, "weekNumber": 20, "sales": 4682, "weigtedAverage": 5496.28846153846, "seasonalCoefficient": 0.851847575461763, "periodNumber": 124, "salesClearedFromSeasonality": 5496.28846153846, "trend": 5180.328869597, "forecast": 4412.85058766078},</v>
      </c>
      <c r="C128" s="2">
        <v>201420</v>
      </c>
      <c r="D128" s="2" t="str">
        <f t="shared" si="32"/>
        <v>2014</v>
      </c>
      <c r="E128" s="2" t="str">
        <f t="shared" si="21"/>
        <v>20</v>
      </c>
      <c r="F128" s="2">
        <v>4682</v>
      </c>
      <c r="G128" s="3">
        <f t="shared" si="33"/>
        <v>5496.2884615384619</v>
      </c>
      <c r="H128" s="11">
        <f t="shared" ref="H128:H159" si="41">F128/G128</f>
        <v>0.8518475754617626</v>
      </c>
      <c r="I128" s="1">
        <v>124</v>
      </c>
      <c r="J128" s="11">
        <f t="shared" si="35"/>
        <v>5496.2884615384619</v>
      </c>
      <c r="K128" s="11">
        <f t="shared" si="36"/>
        <v>681539.76923076925</v>
      </c>
      <c r="L128" s="11">
        <f t="shared" si="37"/>
        <v>15376</v>
      </c>
      <c r="M128" s="11">
        <f t="shared" si="25"/>
        <v>5180.3288695969977</v>
      </c>
      <c r="N128" s="11">
        <f t="shared" si="26"/>
        <v>4412.850587660776</v>
      </c>
      <c r="O128" s="11">
        <f t="shared" si="38"/>
        <v>269.149412339224</v>
      </c>
      <c r="P128" s="3">
        <f t="shared" si="39"/>
        <v>121197.97822500016</v>
      </c>
      <c r="Q128" s="3">
        <f t="shared" si="29"/>
        <v>2151313.5669049066</v>
      </c>
      <c r="R128" s="3">
        <f t="shared" si="40"/>
        <v>5.7485991529095261E-2</v>
      </c>
    </row>
    <row r="129" spans="2:18" ht="15.75" x14ac:dyDescent="0.25">
      <c r="B129" t="str">
        <f t="shared" si="31"/>
        <v>{"weekISO": 201421, "year":2014, "weekNumber": 21, "sales": 5706, "weigtedAverage": 5475.75961538462, "seasonalCoefficient": 1.04204720455012, "periodNumber": 125, "salesClearedFromSeasonality": 5475.75961538462, "trend": 5185.27318243658, "forecast": 5403.29942458676},</v>
      </c>
      <c r="C129" s="2">
        <v>201421</v>
      </c>
      <c r="D129" s="2" t="str">
        <f t="shared" si="32"/>
        <v>2014</v>
      </c>
      <c r="E129" s="2" t="str">
        <f t="shared" si="21"/>
        <v>21</v>
      </c>
      <c r="F129" s="2">
        <v>5706</v>
      </c>
      <c r="G129" s="3">
        <f t="shared" si="33"/>
        <v>5475.7596153846152</v>
      </c>
      <c r="H129" s="11">
        <f t="shared" si="41"/>
        <v>1.0420472045501239</v>
      </c>
      <c r="I129" s="1">
        <v>125</v>
      </c>
      <c r="J129" s="11">
        <f t="shared" si="35"/>
        <v>5475.7596153846152</v>
      </c>
      <c r="K129" s="11">
        <f t="shared" si="36"/>
        <v>684469.95192307688</v>
      </c>
      <c r="L129" s="11">
        <f t="shared" si="37"/>
        <v>15625</v>
      </c>
      <c r="M129" s="11">
        <f t="shared" si="25"/>
        <v>5185.2731824365819</v>
      </c>
      <c r="N129" s="11">
        <f t="shared" si="26"/>
        <v>5403.2994245867649</v>
      </c>
      <c r="O129" s="11">
        <f t="shared" si="38"/>
        <v>302.70057541323513</v>
      </c>
      <c r="P129" s="3">
        <f t="shared" si="39"/>
        <v>456793.4982249997</v>
      </c>
      <c r="Q129" s="3">
        <f t="shared" si="29"/>
        <v>226849.16075608801</v>
      </c>
      <c r="R129" s="3">
        <f t="shared" si="40"/>
        <v>5.3049522504948321E-2</v>
      </c>
    </row>
    <row r="130" spans="2:18" ht="15.75" x14ac:dyDescent="0.25">
      <c r="B130" t="str">
        <f t="shared" si="31"/>
        <v>{"weekISO": 201422, "year":2014, "weekNumber": 22, "sales": 6230, "weigtedAverage": 5456.29807692308, "seasonalCoefficient": 1.14179979029174, "periodNumber": 126, "salesClearedFromSeasonality": 5456.29807692308, "trend": 5190.21749527617, "forecast": 5926.18924767485},</v>
      </c>
      <c r="C130" s="2">
        <v>201422</v>
      </c>
      <c r="D130" s="2" t="str">
        <f t="shared" si="32"/>
        <v>2014</v>
      </c>
      <c r="E130" s="2" t="str">
        <f t="shared" si="21"/>
        <v>22</v>
      </c>
      <c r="F130" s="2">
        <v>6230</v>
      </c>
      <c r="G130" s="3">
        <f t="shared" si="33"/>
        <v>5456.2980769230771</v>
      </c>
      <c r="H130" s="11">
        <f t="shared" si="41"/>
        <v>1.1417997902917412</v>
      </c>
      <c r="I130" s="1">
        <v>126</v>
      </c>
      <c r="J130" s="11">
        <f t="shared" si="35"/>
        <v>5456.2980769230771</v>
      </c>
      <c r="K130" s="11">
        <f t="shared" si="36"/>
        <v>687493.55769230775</v>
      </c>
      <c r="L130" s="11">
        <f t="shared" si="37"/>
        <v>15876</v>
      </c>
      <c r="M130" s="11">
        <f t="shared" si="25"/>
        <v>5190.217495276167</v>
      </c>
      <c r="N130" s="11">
        <f t="shared" si="26"/>
        <v>5926.1892476748535</v>
      </c>
      <c r="O130" s="11">
        <f t="shared" si="38"/>
        <v>303.8107523251465</v>
      </c>
      <c r="P130" s="3">
        <f t="shared" si="39"/>
        <v>1439676.0182249995</v>
      </c>
      <c r="Q130" s="3">
        <f t="shared" si="29"/>
        <v>2171.8373674601717</v>
      </c>
      <c r="R130" s="3">
        <f t="shared" si="40"/>
        <v>4.8765770838707305E-2</v>
      </c>
    </row>
    <row r="131" spans="2:18" ht="15.75" x14ac:dyDescent="0.25">
      <c r="B131" t="str">
        <f t="shared" si="31"/>
        <v>{"weekISO": 201423, "year":2014, "weekNumber": 23, "sales": 5977, "weigtedAverage": 5457.09615384615, "seasonalCoefficient": 1.09527115364962, "periodNumber": 127, "salesClearedFromSeasonality": 5457.09615384615, "trend": 5195.16180811575, "forecast": 5690.1108669714},</v>
      </c>
      <c r="C131" s="2">
        <v>201423</v>
      </c>
      <c r="D131" s="2" t="str">
        <f t="shared" si="32"/>
        <v>2014</v>
      </c>
      <c r="E131" s="2" t="str">
        <f t="shared" si="21"/>
        <v>23</v>
      </c>
      <c r="F131" s="2">
        <v>5977</v>
      </c>
      <c r="G131" s="3">
        <f t="shared" si="33"/>
        <v>5457.0961538461543</v>
      </c>
      <c r="H131" s="11">
        <f t="shared" si="41"/>
        <v>1.0952711536496234</v>
      </c>
      <c r="I131" s="1">
        <v>127</v>
      </c>
      <c r="J131" s="11">
        <f t="shared" si="35"/>
        <v>5457.0961538461543</v>
      </c>
      <c r="K131" s="11">
        <f t="shared" si="36"/>
        <v>693051.21153846162</v>
      </c>
      <c r="L131" s="11">
        <f t="shared" si="37"/>
        <v>16129</v>
      </c>
      <c r="M131" s="11">
        <f t="shared" si="25"/>
        <v>5195.1618081157521</v>
      </c>
      <c r="N131" s="11">
        <f t="shared" si="26"/>
        <v>5690.1108669714031</v>
      </c>
      <c r="O131" s="11">
        <f t="shared" si="38"/>
        <v>286.88913302859692</v>
      </c>
      <c r="P131" s="3">
        <f t="shared" si="39"/>
        <v>896553.3282249996</v>
      </c>
      <c r="Q131" s="3">
        <f t="shared" si="29"/>
        <v>35900.929006224091</v>
      </c>
      <c r="R131" s="3">
        <f t="shared" si="40"/>
        <v>4.7998851100651982E-2</v>
      </c>
    </row>
    <row r="132" spans="2:18" ht="15.75" x14ac:dyDescent="0.25">
      <c r="B132" t="str">
        <f t="shared" si="31"/>
        <v>{"weekISO": 201424, "year":2014, "weekNumber": 24, "sales": 5826, "weigtedAverage": 5481.625, "seasonalCoefficient": 1.06282352404625, "periodNumber": 128, "salesClearedFromSeasonality": 5481.625, "trend": 5200.10612095534, "forecast": 5526.7951128882},</v>
      </c>
      <c r="C132" s="2">
        <v>201424</v>
      </c>
      <c r="D132" s="2" t="str">
        <f t="shared" si="32"/>
        <v>2014</v>
      </c>
      <c r="E132" s="2" t="str">
        <f t="shared" si="21"/>
        <v>24</v>
      </c>
      <c r="F132" s="2">
        <v>5826</v>
      </c>
      <c r="G132" s="3">
        <f t="shared" si="33"/>
        <v>5481.625</v>
      </c>
      <c r="H132" s="11">
        <f t="shared" si="41"/>
        <v>1.0628235240462454</v>
      </c>
      <c r="I132" s="1">
        <v>128</v>
      </c>
      <c r="J132" s="11">
        <f t="shared" si="35"/>
        <v>5481.625</v>
      </c>
      <c r="K132" s="11">
        <f t="shared" si="36"/>
        <v>701648</v>
      </c>
      <c r="L132" s="11">
        <f t="shared" si="37"/>
        <v>16384</v>
      </c>
      <c r="M132" s="11">
        <f t="shared" si="25"/>
        <v>5200.1061209553363</v>
      </c>
      <c r="N132" s="11">
        <f t="shared" si="26"/>
        <v>5526.7951128882014</v>
      </c>
      <c r="O132" s="11">
        <f t="shared" si="38"/>
        <v>299.2048871117986</v>
      </c>
      <c r="P132" s="3">
        <f t="shared" si="39"/>
        <v>633401.09822499962</v>
      </c>
      <c r="Q132" s="3">
        <f t="shared" si="29"/>
        <v>124461.60175282421</v>
      </c>
      <c r="R132" s="3">
        <f t="shared" si="40"/>
        <v>5.1356829233058461E-2</v>
      </c>
    </row>
    <row r="133" spans="2:18" ht="15.75" x14ac:dyDescent="0.25">
      <c r="B133" t="str">
        <f t="shared" si="31"/>
        <v>{"weekISO": 201425, "year":2014, "weekNumber": 25, "sales": 5755, "weigtedAverage": 5466.05769230769, "seasonalCoefficient": 1.05286118880504, "periodNumber": 129, "salesClearedFromSeasonality": 5466.05769230769, "trend": 5205.05043379492, "forecast": 5480.1955875155},</v>
      </c>
      <c r="C133" s="2">
        <v>201425</v>
      </c>
      <c r="D133" s="2" t="str">
        <f t="shared" si="32"/>
        <v>2014</v>
      </c>
      <c r="E133" s="2" t="str">
        <f t="shared" ref="E133:E196" si="42">RIGHT(C133,2)</f>
        <v>25</v>
      </c>
      <c r="F133" s="2">
        <v>5755</v>
      </c>
      <c r="G133" s="3">
        <f t="shared" si="33"/>
        <v>5466.0576923076924</v>
      </c>
      <c r="H133" s="11">
        <f t="shared" si="41"/>
        <v>1.0528611888050381</v>
      </c>
      <c r="I133" s="1">
        <v>129</v>
      </c>
      <c r="J133" s="11">
        <f t="shared" ref="J133:J164" si="43">F133/H133</f>
        <v>5466.0576923076924</v>
      </c>
      <c r="K133" s="11">
        <f t="shared" ref="K133:K164" si="44">I133*J133</f>
        <v>705121.44230769237</v>
      </c>
      <c r="L133" s="11">
        <f t="shared" ref="L133:L164" si="45">I133^2</f>
        <v>16641</v>
      </c>
      <c r="M133" s="11">
        <f t="shared" ref="M133:M196" si="46">$N$3+$L$3*I133</f>
        <v>5205.0504337949214</v>
      </c>
      <c r="N133" s="11">
        <f t="shared" ref="N133:N196" si="47">M133*H133</f>
        <v>5480.1955875154999</v>
      </c>
      <c r="O133" s="11">
        <f t="shared" ref="O133:O164" si="48">F133-N133</f>
        <v>274.80441248450006</v>
      </c>
      <c r="P133" s="3">
        <f t="shared" ref="P133:P164" si="49">(F133-$U$4)^2</f>
        <v>525429.26822499966</v>
      </c>
      <c r="Q133" s="3">
        <f t="shared" ref="Q133:Q196" si="50">(N133-$U$3)^2</f>
        <v>159512.91863266801</v>
      </c>
      <c r="R133" s="3">
        <f t="shared" ref="R133:R164" si="51">ABS((F133-N133)/F133)</f>
        <v>4.7750549519461352E-2</v>
      </c>
    </row>
    <row r="134" spans="2:18" ht="15.75" x14ac:dyDescent="0.25">
      <c r="B134" t="str">
        <f t="shared" ref="B134:B197" si="52">"{""weekISO"": "&amp;C134&amp;", ""year"":"&amp;D134&amp;", ""weekNumber"": "&amp;E134&amp;", ""sales"": "&amp;F134&amp;", ""weigtedAverage"": "&amp;G134&amp;", ""seasonalCoefficient"": "&amp;H134&amp;", ""periodNumber"": "&amp;I134&amp;", ""salesClearedFromSeasonality"": "&amp;J134&amp;", ""trend"": "&amp;M134&amp;", ""forecast"": "&amp;N134&amp;"},"</f>
        <v>{"weekISO": 201426, "year":2014, "weekNumber": 26, "sales": 5436, "weigtedAverage": 5388.56730769231, "seasonalCoefficient": 1.00880246818853, "periodNumber": 130, "salesClearedFromSeasonality": 5388.56730769231, "trend": 5209.99474663451, "forecast": 5255.85555965414},</v>
      </c>
      <c r="C134" s="2">
        <v>201426</v>
      </c>
      <c r="D134" s="2" t="str">
        <f t="shared" ref="D134:D197" si="53">LEFT(C134,4)</f>
        <v>2014</v>
      </c>
      <c r="E134" s="2" t="str">
        <f t="shared" si="42"/>
        <v>26</v>
      </c>
      <c r="F134" s="2">
        <v>5436</v>
      </c>
      <c r="G134" s="3">
        <f t="shared" si="33"/>
        <v>5388.5673076923076</v>
      </c>
      <c r="H134" s="11">
        <f t="shared" si="41"/>
        <v>1.0088024681885259</v>
      </c>
      <c r="I134" s="1">
        <v>130</v>
      </c>
      <c r="J134" s="11">
        <f t="shared" si="43"/>
        <v>5388.5673076923076</v>
      </c>
      <c r="K134" s="11">
        <f t="shared" si="44"/>
        <v>700513.75</v>
      </c>
      <c r="L134" s="11">
        <f t="shared" si="45"/>
        <v>16900</v>
      </c>
      <c r="M134" s="11">
        <f t="shared" si="46"/>
        <v>5209.9947466345066</v>
      </c>
      <c r="N134" s="11">
        <f t="shared" si="47"/>
        <v>5255.8555596541437</v>
      </c>
      <c r="O134" s="11">
        <f t="shared" si="48"/>
        <v>180.14444034585631</v>
      </c>
      <c r="P134" s="3">
        <f t="shared" si="49"/>
        <v>164726.39822499984</v>
      </c>
      <c r="Q134" s="3">
        <f t="shared" si="50"/>
        <v>389040.00117937959</v>
      </c>
      <c r="R134" s="3">
        <f t="shared" si="51"/>
        <v>3.3139153853174452E-2</v>
      </c>
    </row>
    <row r="135" spans="2:18" ht="15.75" x14ac:dyDescent="0.25">
      <c r="B135" t="str">
        <f t="shared" si="52"/>
        <v>{"weekISO": 201427, "year":2014, "weekNumber": 27, "sales": 5322, "weigtedAverage": 5376.10576923077, "seasonalCoefficient": 0.98993588081164, "periodNumber": 131, "salesClearedFromSeasonality": 5376.10576923077, "trend": 5214.93905947409, "forecast": 5162.45529121951},</v>
      </c>
      <c r="C135" s="2">
        <v>201427</v>
      </c>
      <c r="D135" s="2" t="str">
        <f t="shared" si="53"/>
        <v>2014</v>
      </c>
      <c r="E135" s="2" t="str">
        <f t="shared" si="42"/>
        <v>27</v>
      </c>
      <c r="F135" s="2">
        <v>5322</v>
      </c>
      <c r="G135" s="3">
        <f t="shared" si="33"/>
        <v>5376.1057692307695</v>
      </c>
      <c r="H135" s="11">
        <f t="shared" si="41"/>
        <v>0.98993588081163975</v>
      </c>
      <c r="I135" s="1">
        <v>131</v>
      </c>
      <c r="J135" s="11">
        <f t="shared" si="43"/>
        <v>5376.1057692307695</v>
      </c>
      <c r="K135" s="11">
        <f t="shared" si="44"/>
        <v>704269.85576923075</v>
      </c>
      <c r="L135" s="11">
        <f t="shared" si="45"/>
        <v>17161</v>
      </c>
      <c r="M135" s="11">
        <f t="shared" si="46"/>
        <v>5214.9390594740908</v>
      </c>
      <c r="N135" s="11">
        <f t="shared" si="47"/>
        <v>5162.4552912195086</v>
      </c>
      <c r="O135" s="11">
        <f t="shared" si="48"/>
        <v>159.54470878049142</v>
      </c>
      <c r="P135" s="3">
        <f t="shared" si="49"/>
        <v>85185.17822499988</v>
      </c>
      <c r="Q135" s="3">
        <f t="shared" si="50"/>
        <v>514276.84319957421</v>
      </c>
      <c r="R135" s="3">
        <f t="shared" si="51"/>
        <v>2.997833686217426E-2</v>
      </c>
    </row>
    <row r="136" spans="2:18" ht="15.75" x14ac:dyDescent="0.25">
      <c r="B136" t="str">
        <f t="shared" si="52"/>
        <v>{"weekISO": 201428, "year":2014, "weekNumber": 28, "sales": 5006, "weigtedAverage": 5416.625, "seasonalCoefficient": 0.924191724551727, "periodNumber": 132, "salesClearedFromSeasonality": 5416.625, "trend": 5219.88337231368, "forecast": 4824.17301581746},</v>
      </c>
      <c r="C136" s="2">
        <v>201428</v>
      </c>
      <c r="D136" s="2" t="str">
        <f t="shared" si="53"/>
        <v>2014</v>
      </c>
      <c r="E136" s="2" t="str">
        <f t="shared" si="42"/>
        <v>28</v>
      </c>
      <c r="F136" s="2">
        <v>5006</v>
      </c>
      <c r="G136" s="3">
        <f t="shared" si="33"/>
        <v>5416.625</v>
      </c>
      <c r="H136" s="11">
        <f t="shared" si="41"/>
        <v>0.92419172455172727</v>
      </c>
      <c r="I136" s="1">
        <v>132</v>
      </c>
      <c r="J136" s="11">
        <f t="shared" si="43"/>
        <v>5416.625</v>
      </c>
      <c r="K136" s="11">
        <f t="shared" si="44"/>
        <v>714994.5</v>
      </c>
      <c r="L136" s="11">
        <f t="shared" si="45"/>
        <v>17424</v>
      </c>
      <c r="M136" s="11">
        <f t="shared" si="46"/>
        <v>5219.8833723136759</v>
      </c>
      <c r="N136" s="11">
        <f t="shared" si="47"/>
        <v>4824.1730158174623</v>
      </c>
      <c r="O136" s="11">
        <f t="shared" si="48"/>
        <v>181.82698418253767</v>
      </c>
      <c r="P136" s="3">
        <f t="shared" si="49"/>
        <v>582.49822500001051</v>
      </c>
      <c r="Q136" s="3">
        <f t="shared" si="50"/>
        <v>1113897.1407435935</v>
      </c>
      <c r="R136" s="3">
        <f t="shared" si="51"/>
        <v>3.6321810663711082E-2</v>
      </c>
    </row>
    <row r="137" spans="2:18" ht="15.75" x14ac:dyDescent="0.25">
      <c r="B137" t="str">
        <f t="shared" si="52"/>
        <v>{"weekISO": 201429, "year":2014, "weekNumber": 29, "sales": 5952, "weigtedAverage": 5391.83653846154, "seasonalCoefficient": 1.10389103184836, "periodNumber": 133, "salesClearedFromSeasonality": 5391.83653846154, "trend": 5224.82768515326, "forecast": 5767.64042459371},</v>
      </c>
      <c r="C137" s="2">
        <v>201429</v>
      </c>
      <c r="D137" s="2" t="str">
        <f t="shared" si="53"/>
        <v>2014</v>
      </c>
      <c r="E137" s="2" t="str">
        <f t="shared" si="42"/>
        <v>29</v>
      </c>
      <c r="F137" s="2">
        <v>5952</v>
      </c>
      <c r="G137" s="3">
        <f t="shared" si="33"/>
        <v>5391.8365384615381</v>
      </c>
      <c r="H137" s="11">
        <f t="shared" si="41"/>
        <v>1.1038910318483606</v>
      </c>
      <c r="I137" s="1">
        <v>133</v>
      </c>
      <c r="J137" s="11">
        <f t="shared" si="43"/>
        <v>5391.8365384615381</v>
      </c>
      <c r="K137" s="11">
        <f t="shared" si="44"/>
        <v>717114.25961538462</v>
      </c>
      <c r="L137" s="11">
        <f t="shared" si="45"/>
        <v>17689</v>
      </c>
      <c r="M137" s="11">
        <f t="shared" si="46"/>
        <v>5224.827685153261</v>
      </c>
      <c r="N137" s="11">
        <f t="shared" si="47"/>
        <v>5767.6404245937147</v>
      </c>
      <c r="O137" s="11">
        <f t="shared" si="48"/>
        <v>184.35957540628533</v>
      </c>
      <c r="P137" s="3">
        <f t="shared" si="49"/>
        <v>849835.0782249996</v>
      </c>
      <c r="Q137" s="3">
        <f t="shared" si="50"/>
        <v>12531.872689754826</v>
      </c>
      <c r="R137" s="3">
        <f t="shared" si="51"/>
        <v>3.097439102928181E-2</v>
      </c>
    </row>
    <row r="138" spans="2:18" ht="15.75" x14ac:dyDescent="0.25">
      <c r="B138" t="str">
        <f t="shared" si="52"/>
        <v>{"weekISO": 201430, "year":2014, "weekNumber": 30, "sales": 5408, "weigtedAverage": 5397.20192307692, "seasonalCoefficient": 1.00200068055207, "periodNumber": 134, "salesClearedFromSeasonality": 5397.20192307692, "trend": 5229.77199799285, "forecast": 5240.23510112097},</v>
      </c>
      <c r="C138" s="2">
        <v>201430</v>
      </c>
      <c r="D138" s="2" t="str">
        <f t="shared" si="53"/>
        <v>2014</v>
      </c>
      <c r="E138" s="2" t="str">
        <f t="shared" si="42"/>
        <v>30</v>
      </c>
      <c r="F138" s="2">
        <v>5408</v>
      </c>
      <c r="G138" s="3">
        <f t="shared" si="33"/>
        <v>5397.2019230769229</v>
      </c>
      <c r="H138" s="11">
        <f t="shared" si="41"/>
        <v>1.0020006805520667</v>
      </c>
      <c r="I138" s="1">
        <v>134</v>
      </c>
      <c r="J138" s="11">
        <f t="shared" si="43"/>
        <v>5397.2019230769229</v>
      </c>
      <c r="K138" s="11">
        <f t="shared" si="44"/>
        <v>723225.05769230763</v>
      </c>
      <c r="L138" s="11">
        <f t="shared" si="45"/>
        <v>17956</v>
      </c>
      <c r="M138" s="11">
        <f t="shared" si="46"/>
        <v>5229.7719979928452</v>
      </c>
      <c r="N138" s="11">
        <f t="shared" si="47"/>
        <v>5240.2351011209721</v>
      </c>
      <c r="O138" s="11">
        <f t="shared" si="48"/>
        <v>167.7648988790279</v>
      </c>
      <c r="P138" s="3">
        <f t="shared" si="49"/>
        <v>142781.95822499983</v>
      </c>
      <c r="Q138" s="3">
        <f t="shared" si="50"/>
        <v>408769.91935167689</v>
      </c>
      <c r="R138" s="3">
        <f t="shared" si="51"/>
        <v>3.1021615916980012E-2</v>
      </c>
    </row>
    <row r="139" spans="2:18" ht="15.75" x14ac:dyDescent="0.25">
      <c r="B139" t="str">
        <f t="shared" si="52"/>
        <v>{"weekISO": 201431, "year":2014, "weekNumber": 31, "sales": 6039, "weigtedAverage": 5386.24038461538, "seasonalCoefficient": 1.12119021223952, "periodNumber": 135, "salesClearedFromSeasonality": 5386.24038461538, "trend": 5234.71631083243, "forecast": 5869.11269155589},</v>
      </c>
      <c r="C139" s="2">
        <v>201431</v>
      </c>
      <c r="D139" s="2" t="str">
        <f t="shared" si="53"/>
        <v>2014</v>
      </c>
      <c r="E139" s="2" t="str">
        <f t="shared" si="42"/>
        <v>31</v>
      </c>
      <c r="F139" s="2">
        <v>6039</v>
      </c>
      <c r="G139" s="3">
        <f t="shared" si="33"/>
        <v>5386.2403846153848</v>
      </c>
      <c r="H139" s="11">
        <f t="shared" si="41"/>
        <v>1.1211902122395205</v>
      </c>
      <c r="I139" s="1">
        <v>135</v>
      </c>
      <c r="J139" s="11">
        <f t="shared" si="43"/>
        <v>5386.2403846153848</v>
      </c>
      <c r="K139" s="11">
        <f t="shared" si="44"/>
        <v>727142.45192307699</v>
      </c>
      <c r="L139" s="11">
        <f t="shared" si="45"/>
        <v>18225</v>
      </c>
      <c r="M139" s="11">
        <f t="shared" si="46"/>
        <v>5234.7163108324303</v>
      </c>
      <c r="N139" s="11">
        <f t="shared" si="47"/>
        <v>5869.1126915558925</v>
      </c>
      <c r="O139" s="11">
        <f t="shared" si="48"/>
        <v>169.88730844410748</v>
      </c>
      <c r="P139" s="3">
        <f t="shared" si="49"/>
        <v>1017808.5882249996</v>
      </c>
      <c r="Q139" s="3">
        <f t="shared" si="50"/>
        <v>109.69588154129333</v>
      </c>
      <c r="R139" s="3">
        <f t="shared" si="51"/>
        <v>2.8131695387333577E-2</v>
      </c>
    </row>
    <row r="140" spans="2:18" ht="15.75" x14ac:dyDescent="0.25">
      <c r="B140" t="str">
        <f t="shared" si="52"/>
        <v>{"weekISO": 201432, "year":2014, "weekNumber": 32, "sales": 5679, "weigtedAverage": 5398.54807692308, "seasonalCoefficient": 1.05194950921633, "periodNumber": 136, "salesClearedFromSeasonality": 5398.54807692308, "trend": 5239.66062367202, "forecast": 5511.85842153191},</v>
      </c>
      <c r="C140" s="2">
        <v>201432</v>
      </c>
      <c r="D140" s="2" t="str">
        <f t="shared" si="53"/>
        <v>2014</v>
      </c>
      <c r="E140" s="2" t="str">
        <f t="shared" si="42"/>
        <v>32</v>
      </c>
      <c r="F140" s="2">
        <v>5679</v>
      </c>
      <c r="G140" s="3">
        <f t="shared" si="33"/>
        <v>5398.5480769230771</v>
      </c>
      <c r="H140" s="11">
        <f t="shared" si="41"/>
        <v>1.0519495092163313</v>
      </c>
      <c r="I140" s="1">
        <v>136</v>
      </c>
      <c r="J140" s="11">
        <f t="shared" si="43"/>
        <v>5398.5480769230771</v>
      </c>
      <c r="K140" s="11">
        <f t="shared" si="44"/>
        <v>734202.5384615385</v>
      </c>
      <c r="L140" s="11">
        <f t="shared" si="45"/>
        <v>18496</v>
      </c>
      <c r="M140" s="11">
        <f t="shared" si="46"/>
        <v>5239.6606236720154</v>
      </c>
      <c r="N140" s="11">
        <f t="shared" si="47"/>
        <v>5511.8584215319133</v>
      </c>
      <c r="O140" s="11">
        <f t="shared" si="48"/>
        <v>167.14157846808666</v>
      </c>
      <c r="P140" s="3">
        <f t="shared" si="49"/>
        <v>421025.78822499973</v>
      </c>
      <c r="Q140" s="3">
        <f t="shared" si="50"/>
        <v>135223.7718070173</v>
      </c>
      <c r="R140" s="3">
        <f t="shared" si="51"/>
        <v>2.9431515842241004E-2</v>
      </c>
    </row>
    <row r="141" spans="2:18" ht="15.75" x14ac:dyDescent="0.25">
      <c r="B141" t="str">
        <f t="shared" si="52"/>
        <v>{"weekISO": 201433, "year":2014, "weekNumber": 33, "sales": 5551, "weigtedAverage": 5410.45192307692, "seasonalCoefficient": 1.0259771418213, "periodNumber": 137, "salesClearedFromSeasonality": 5410.45192307692, "trend": 5244.6049365116, "forecast": 5380.84478274404},</v>
      </c>
      <c r="C141" s="2">
        <v>201433</v>
      </c>
      <c r="D141" s="2" t="str">
        <f t="shared" si="53"/>
        <v>2014</v>
      </c>
      <c r="E141" s="2" t="str">
        <f t="shared" si="42"/>
        <v>33</v>
      </c>
      <c r="F141" s="2">
        <v>5551</v>
      </c>
      <c r="G141" s="3">
        <f t="shared" si="33"/>
        <v>5410.4519230769229</v>
      </c>
      <c r="H141" s="11">
        <f t="shared" si="41"/>
        <v>1.0259771418212968</v>
      </c>
      <c r="I141" s="1">
        <v>137</v>
      </c>
      <c r="J141" s="11">
        <f t="shared" si="43"/>
        <v>5410.4519230769229</v>
      </c>
      <c r="K141" s="11">
        <f t="shared" si="44"/>
        <v>741231.91346153838</v>
      </c>
      <c r="L141" s="11">
        <f t="shared" si="45"/>
        <v>18769</v>
      </c>
      <c r="M141" s="11">
        <f t="shared" si="46"/>
        <v>5244.6049365115996</v>
      </c>
      <c r="N141" s="11">
        <f t="shared" si="47"/>
        <v>5380.844782744035</v>
      </c>
      <c r="O141" s="11">
        <f t="shared" si="48"/>
        <v>170.155217255965</v>
      </c>
      <c r="P141" s="3">
        <f t="shared" si="49"/>
        <v>271300.34822499979</v>
      </c>
      <c r="Q141" s="3">
        <f t="shared" si="50"/>
        <v>248743.07283012013</v>
      </c>
      <c r="R141" s="3">
        <f t="shared" si="51"/>
        <v>3.0653074627268059E-2</v>
      </c>
    </row>
    <row r="142" spans="2:18" ht="15.75" x14ac:dyDescent="0.25">
      <c r="B142" t="str">
        <f t="shared" si="52"/>
        <v>{"weekISO": 201434, "year":2014, "weekNumber": 34, "sales": 4869, "weigtedAverage": 5441.48076923077, "seasonalCoefficient": 0.894793201793912, "periodNumber": 138, "salesClearedFromSeasonality": 5441.48076923077, "trend": 5249.54924935118, "forecast": 4697.26098080177},</v>
      </c>
      <c r="C142" s="2">
        <v>201434</v>
      </c>
      <c r="D142" s="2" t="str">
        <f t="shared" si="53"/>
        <v>2014</v>
      </c>
      <c r="E142" s="2" t="str">
        <f t="shared" si="42"/>
        <v>34</v>
      </c>
      <c r="F142" s="2">
        <v>4869</v>
      </c>
      <c r="G142" s="3">
        <f t="shared" si="33"/>
        <v>5441.4807692307695</v>
      </c>
      <c r="H142" s="11">
        <f t="shared" si="41"/>
        <v>0.89479320179391209</v>
      </c>
      <c r="I142" s="1">
        <v>138</v>
      </c>
      <c r="J142" s="11">
        <f t="shared" si="43"/>
        <v>5441.4807692307695</v>
      </c>
      <c r="K142" s="11">
        <f t="shared" si="44"/>
        <v>750924.34615384624</v>
      </c>
      <c r="L142" s="11">
        <f t="shared" si="45"/>
        <v>19044</v>
      </c>
      <c r="M142" s="11">
        <f t="shared" si="46"/>
        <v>5249.5492493511847</v>
      </c>
      <c r="N142" s="11">
        <f t="shared" si="47"/>
        <v>4697.2609808017742</v>
      </c>
      <c r="O142" s="11">
        <f t="shared" si="48"/>
        <v>171.73901919822583</v>
      </c>
      <c r="P142" s="3">
        <f t="shared" si="49"/>
        <v>25964.48822500007</v>
      </c>
      <c r="Q142" s="3">
        <f t="shared" si="50"/>
        <v>1397893.0935547233</v>
      </c>
      <c r="R142" s="3">
        <f t="shared" si="51"/>
        <v>3.5271928362749193E-2</v>
      </c>
    </row>
    <row r="143" spans="2:18" ht="15.75" x14ac:dyDescent="0.25">
      <c r="B143" t="str">
        <f t="shared" si="52"/>
        <v>{"weekISO": 201435, "year":2014, "weekNumber": 35, "sales": 4629, "weigtedAverage": 5463.27884615385, "seasonalCoefficient": 0.847293380102467, "periodNumber": 139, "salesClearedFromSeasonality": 5463.27884615385, "trend": 5254.49356219077, "forecast": 4452.09761103527},</v>
      </c>
      <c r="C143" s="2">
        <v>201435</v>
      </c>
      <c r="D143" s="2" t="str">
        <f t="shared" si="53"/>
        <v>2014</v>
      </c>
      <c r="E143" s="2" t="str">
        <f t="shared" si="42"/>
        <v>35</v>
      </c>
      <c r="F143" s="2">
        <v>4629</v>
      </c>
      <c r="G143" s="3">
        <f t="shared" si="33"/>
        <v>5463.2788461538457</v>
      </c>
      <c r="H143" s="11">
        <f t="shared" si="41"/>
        <v>0.84729338010246746</v>
      </c>
      <c r="I143" s="1">
        <v>139</v>
      </c>
      <c r="J143" s="11">
        <f t="shared" si="43"/>
        <v>5463.2788461538457</v>
      </c>
      <c r="K143" s="11">
        <f t="shared" si="44"/>
        <v>759395.75961538451</v>
      </c>
      <c r="L143" s="11">
        <f t="shared" si="45"/>
        <v>19321</v>
      </c>
      <c r="M143" s="11">
        <f t="shared" si="46"/>
        <v>5254.4935621907698</v>
      </c>
      <c r="N143" s="11">
        <f t="shared" si="47"/>
        <v>4452.0976110352722</v>
      </c>
      <c r="O143" s="11">
        <f t="shared" si="48"/>
        <v>176.90238896472783</v>
      </c>
      <c r="P143" s="3">
        <f t="shared" si="49"/>
        <v>160909.28822500017</v>
      </c>
      <c r="Q143" s="3">
        <f t="shared" si="50"/>
        <v>2037723.8763953776</v>
      </c>
      <c r="R143" s="3">
        <f t="shared" si="51"/>
        <v>3.8216113407804675E-2</v>
      </c>
    </row>
    <row r="144" spans="2:18" ht="15.75" x14ac:dyDescent="0.25">
      <c r="B144" t="str">
        <f t="shared" si="52"/>
        <v>{"weekISO": 201436, "year":2014, "weekNumber": 36, "sales": 4458, "weigtedAverage": 5458.43269230769, "seasonalCoefficient": 0.816717957570943, "periodNumber": 140, "salesClearedFromSeasonality": 5458.43269230769, "trend": 5259.43787503035, "forecast": 4295.47735926605},</v>
      </c>
      <c r="C144" s="2">
        <v>201436</v>
      </c>
      <c r="D144" s="2" t="str">
        <f t="shared" si="53"/>
        <v>2014</v>
      </c>
      <c r="E144" s="2" t="str">
        <f t="shared" si="42"/>
        <v>36</v>
      </c>
      <c r="F144" s="2">
        <v>4458</v>
      </c>
      <c r="G144" s="3">
        <f t="shared" si="33"/>
        <v>5458.4326923076924</v>
      </c>
      <c r="H144" s="11">
        <f t="shared" si="41"/>
        <v>0.81671795757094257</v>
      </c>
      <c r="I144" s="1">
        <v>140</v>
      </c>
      <c r="J144" s="11">
        <f t="shared" si="43"/>
        <v>5458.4326923076924</v>
      </c>
      <c r="K144" s="11">
        <f t="shared" si="44"/>
        <v>764180.57692307688</v>
      </c>
      <c r="L144" s="11">
        <f t="shared" si="45"/>
        <v>19600</v>
      </c>
      <c r="M144" s="11">
        <f t="shared" si="46"/>
        <v>5259.437875030354</v>
      </c>
      <c r="N144" s="11">
        <f t="shared" si="47"/>
        <v>4295.4773592660486</v>
      </c>
      <c r="O144" s="11">
        <f t="shared" si="48"/>
        <v>162.52264073395145</v>
      </c>
      <c r="P144" s="3">
        <f t="shared" si="49"/>
        <v>327338.45822500024</v>
      </c>
      <c r="Q144" s="3">
        <f t="shared" si="50"/>
        <v>2509401.046529246</v>
      </c>
      <c r="R144" s="3">
        <f t="shared" si="51"/>
        <v>3.6456402138616298E-2</v>
      </c>
    </row>
    <row r="145" spans="2:18" ht="15.75" x14ac:dyDescent="0.25">
      <c r="B145" t="str">
        <f t="shared" si="52"/>
        <v>{"weekISO": 201437, "year":2014, "weekNumber": 37, "sales": 4507, "weigtedAverage": 5444.86538461538, "seasonalCoefficient": 0.827752328411029, "periodNumber": 141, "salesClearedFromSeasonality": 5444.86538461538, "trend": 5264.38218786994, "forecast": 4357.60461365489},</v>
      </c>
      <c r="C145" s="2">
        <v>201437</v>
      </c>
      <c r="D145" s="2" t="str">
        <f t="shared" si="53"/>
        <v>2014</v>
      </c>
      <c r="E145" s="2" t="str">
        <f t="shared" si="42"/>
        <v>37</v>
      </c>
      <c r="F145" s="2">
        <v>4507</v>
      </c>
      <c r="G145" s="3">
        <f t="shared" si="33"/>
        <v>5444.8653846153848</v>
      </c>
      <c r="H145" s="11">
        <f t="shared" si="41"/>
        <v>0.82775232841102941</v>
      </c>
      <c r="I145" s="1">
        <v>141</v>
      </c>
      <c r="J145" s="11">
        <f t="shared" si="43"/>
        <v>5444.8653846153848</v>
      </c>
      <c r="K145" s="11">
        <f t="shared" si="44"/>
        <v>767726.01923076925</v>
      </c>
      <c r="L145" s="11">
        <f t="shared" si="45"/>
        <v>19881</v>
      </c>
      <c r="M145" s="11">
        <f t="shared" si="46"/>
        <v>5264.3821878699391</v>
      </c>
      <c r="N145" s="11">
        <f t="shared" si="47"/>
        <v>4357.6046136548912</v>
      </c>
      <c r="O145" s="11">
        <f t="shared" si="48"/>
        <v>149.39538634510882</v>
      </c>
      <c r="P145" s="3">
        <f t="shared" si="49"/>
        <v>273670.2282250002</v>
      </c>
      <c r="Q145" s="3">
        <f t="shared" si="50"/>
        <v>2316428.1674993052</v>
      </c>
      <c r="R145" s="3">
        <f t="shared" si="51"/>
        <v>3.3147412102309481E-2</v>
      </c>
    </row>
    <row r="146" spans="2:18" ht="15.75" x14ac:dyDescent="0.25">
      <c r="B146" t="str">
        <f t="shared" si="52"/>
        <v>{"weekISO": 201438, "year":2014, "weekNumber": 38, "sales": 4265, "weigtedAverage": 5445.18269230769, "seasonalCoefficient": 0.783261139433409, "periodNumber": 142, "salesClearedFromSeasonality": 5445.18269230769, "trend": 5269.32650070952, "forecast": 4127.2586789924},</v>
      </c>
      <c r="C146" s="2">
        <v>201438</v>
      </c>
      <c r="D146" s="2" t="str">
        <f t="shared" si="53"/>
        <v>2014</v>
      </c>
      <c r="E146" s="2" t="str">
        <f t="shared" si="42"/>
        <v>38</v>
      </c>
      <c r="F146" s="2">
        <v>4265</v>
      </c>
      <c r="G146" s="3">
        <f t="shared" si="33"/>
        <v>5445.1826923076924</v>
      </c>
      <c r="H146" s="11">
        <f t="shared" si="41"/>
        <v>0.7832611394334088</v>
      </c>
      <c r="I146" s="1">
        <v>142</v>
      </c>
      <c r="J146" s="11">
        <f t="shared" si="43"/>
        <v>5445.1826923076924</v>
      </c>
      <c r="K146" s="11">
        <f t="shared" si="44"/>
        <v>773215.94230769237</v>
      </c>
      <c r="L146" s="11">
        <f t="shared" si="45"/>
        <v>20164</v>
      </c>
      <c r="M146" s="11">
        <f t="shared" si="46"/>
        <v>5269.3265007095233</v>
      </c>
      <c r="N146" s="11">
        <f t="shared" si="47"/>
        <v>4127.258678992398</v>
      </c>
      <c r="O146" s="11">
        <f t="shared" si="48"/>
        <v>137.74132100760198</v>
      </c>
      <c r="P146" s="3">
        <f t="shared" si="49"/>
        <v>585431.56822500029</v>
      </c>
      <c r="Q146" s="3">
        <f t="shared" si="50"/>
        <v>3070651.99224912</v>
      </c>
      <c r="R146" s="3">
        <f t="shared" si="51"/>
        <v>3.2295737633669865E-2</v>
      </c>
    </row>
    <row r="147" spans="2:18" ht="15.75" x14ac:dyDescent="0.25">
      <c r="B147" t="str">
        <f t="shared" si="52"/>
        <v>{"weekISO": 201439, "year":2014, "weekNumber": 39, "sales": 3680, "weigtedAverage": 5455.38461538462, "seasonalCoefficient": 0.674562887760857, "periodNumber": 143, "salesClearedFromSeasonality": 5455.38461538462, "trend": 5274.27081354911, "forecast": 3557.82735082049},</v>
      </c>
      <c r="C147" s="2">
        <v>201439</v>
      </c>
      <c r="D147" s="2" t="str">
        <f t="shared" si="53"/>
        <v>2014</v>
      </c>
      <c r="E147" s="2" t="str">
        <f t="shared" si="42"/>
        <v>39</v>
      </c>
      <c r="F147" s="2">
        <v>3680</v>
      </c>
      <c r="G147" s="3">
        <f t="shared" si="33"/>
        <v>5455.3846153846152</v>
      </c>
      <c r="H147" s="11">
        <f t="shared" si="41"/>
        <v>0.67456288776085727</v>
      </c>
      <c r="I147" s="1">
        <v>143</v>
      </c>
      <c r="J147" s="11">
        <f t="shared" si="43"/>
        <v>5455.3846153846152</v>
      </c>
      <c r="K147" s="11">
        <f t="shared" si="44"/>
        <v>780120</v>
      </c>
      <c r="L147" s="11">
        <f t="shared" si="45"/>
        <v>20449</v>
      </c>
      <c r="M147" s="11">
        <f t="shared" si="46"/>
        <v>5274.2708135491084</v>
      </c>
      <c r="N147" s="11">
        <f t="shared" si="47"/>
        <v>3557.8273508204925</v>
      </c>
      <c r="O147" s="11">
        <f t="shared" si="48"/>
        <v>122.17264917950752</v>
      </c>
      <c r="P147" s="3">
        <f t="shared" si="49"/>
        <v>1822864.5182250007</v>
      </c>
      <c r="Q147" s="3">
        <f t="shared" si="50"/>
        <v>5390564.4867957998</v>
      </c>
      <c r="R147" s="3">
        <f t="shared" si="51"/>
        <v>3.319908945095313E-2</v>
      </c>
    </row>
    <row r="148" spans="2:18" ht="15.75" x14ac:dyDescent="0.25">
      <c r="B148" t="str">
        <f t="shared" si="52"/>
        <v>{"weekISO": 201440, "year":2014, "weekNumber": 40, "sales": 4338, "weigtedAverage": 5442.125, "seasonalCoefficient": 0.797115097503273, "periodNumber": 144, "salesClearedFromSeasonality": 5442.125, "trend": 5279.21512638869, "forecast": 4208.14208021208},</v>
      </c>
      <c r="C148" s="2">
        <v>201440</v>
      </c>
      <c r="D148" s="2" t="str">
        <f t="shared" si="53"/>
        <v>2014</v>
      </c>
      <c r="E148" s="2" t="str">
        <f t="shared" si="42"/>
        <v>40</v>
      </c>
      <c r="F148" s="2">
        <v>4338</v>
      </c>
      <c r="G148" s="3">
        <f t="shared" si="33"/>
        <v>5442.125</v>
      </c>
      <c r="H148" s="11">
        <f t="shared" si="41"/>
        <v>0.79711509750327303</v>
      </c>
      <c r="I148" s="1">
        <v>144</v>
      </c>
      <c r="J148" s="11">
        <f t="shared" si="43"/>
        <v>5442.125</v>
      </c>
      <c r="K148" s="11">
        <f t="shared" si="44"/>
        <v>783666</v>
      </c>
      <c r="L148" s="11">
        <f t="shared" si="45"/>
        <v>20736</v>
      </c>
      <c r="M148" s="11">
        <f t="shared" si="46"/>
        <v>5279.2151263886935</v>
      </c>
      <c r="N148" s="11">
        <f t="shared" si="47"/>
        <v>4208.1420802120774</v>
      </c>
      <c r="O148" s="11">
        <f t="shared" si="48"/>
        <v>129.85791978792258</v>
      </c>
      <c r="P148" s="3">
        <f t="shared" si="49"/>
        <v>479050.85822500032</v>
      </c>
      <c r="Q148" s="3">
        <f t="shared" si="50"/>
        <v>2793725.6853395062</v>
      </c>
      <c r="R148" s="3">
        <f t="shared" si="51"/>
        <v>2.9934974593804193E-2</v>
      </c>
    </row>
    <row r="149" spans="2:18" ht="15.75" x14ac:dyDescent="0.25">
      <c r="B149" t="str">
        <f t="shared" si="52"/>
        <v>{"weekISO": 201441, "year":2014, "weekNumber": 41, "sales": 4104, "weigtedAverage": 5448, "seasonalCoefficient": 0.753303964757709, "periodNumber": 145, "salesClearedFromSeasonality": 5448, "trend": 5284.15943922828, "forecast": 3980.57825598254},</v>
      </c>
      <c r="C149" s="2">
        <v>201441</v>
      </c>
      <c r="D149" s="2" t="str">
        <f t="shared" si="53"/>
        <v>2014</v>
      </c>
      <c r="E149" s="2" t="str">
        <f t="shared" si="42"/>
        <v>41</v>
      </c>
      <c r="F149" s="2">
        <v>4104</v>
      </c>
      <c r="G149" s="3">
        <f t="shared" si="33"/>
        <v>5448</v>
      </c>
      <c r="H149" s="11">
        <f t="shared" si="41"/>
        <v>0.75330396475770922</v>
      </c>
      <c r="I149" s="1">
        <v>145</v>
      </c>
      <c r="J149" s="11">
        <f t="shared" si="43"/>
        <v>5448</v>
      </c>
      <c r="K149" s="11">
        <f t="shared" si="44"/>
        <v>789960</v>
      </c>
      <c r="L149" s="11">
        <f t="shared" si="45"/>
        <v>21025</v>
      </c>
      <c r="M149" s="11">
        <f t="shared" si="46"/>
        <v>5284.1594392282786</v>
      </c>
      <c r="N149" s="11">
        <f t="shared" si="47"/>
        <v>3980.5782559825357</v>
      </c>
      <c r="O149" s="11">
        <f t="shared" si="48"/>
        <v>123.42174401746433</v>
      </c>
      <c r="P149" s="3">
        <f t="shared" si="49"/>
        <v>857726.03822500037</v>
      </c>
      <c r="Q149" s="3">
        <f t="shared" si="50"/>
        <v>3606231.4438509718</v>
      </c>
      <c r="R149" s="3">
        <f t="shared" si="51"/>
        <v>3.0073524370727175E-2</v>
      </c>
    </row>
    <row r="150" spans="2:18" ht="15.75" x14ac:dyDescent="0.25">
      <c r="B150" t="str">
        <f t="shared" si="52"/>
        <v>{"weekISO": 201442, "year":2014, "weekNumber": 42, "sales": 4034, "weigtedAverage": 5431.76923076923, "seasonalCoefficient": 0.742667780720264, "periodNumber": 146, "salesClearedFromSeasonality": 5431.76923076923, "trend": 5289.10375206786, "forecast": 3928.04694554746},</v>
      </c>
      <c r="C150" s="2">
        <v>201442</v>
      </c>
      <c r="D150" s="2" t="str">
        <f t="shared" si="53"/>
        <v>2014</v>
      </c>
      <c r="E150" s="2" t="str">
        <f t="shared" si="42"/>
        <v>42</v>
      </c>
      <c r="F150" s="2">
        <v>4034</v>
      </c>
      <c r="G150" s="3">
        <f t="shared" si="33"/>
        <v>5431.7692307692305</v>
      </c>
      <c r="H150" s="11">
        <f t="shared" si="41"/>
        <v>0.74266778072026396</v>
      </c>
      <c r="I150" s="1">
        <v>146</v>
      </c>
      <c r="J150" s="11">
        <f t="shared" si="43"/>
        <v>5431.7692307692305</v>
      </c>
      <c r="K150" s="11">
        <f t="shared" si="44"/>
        <v>793038.30769230763</v>
      </c>
      <c r="L150" s="11">
        <f t="shared" si="45"/>
        <v>21316</v>
      </c>
      <c r="M150" s="11">
        <f t="shared" si="46"/>
        <v>5289.1037520678628</v>
      </c>
      <c r="N150" s="11">
        <f t="shared" si="47"/>
        <v>3928.0469455474608</v>
      </c>
      <c r="O150" s="11">
        <f t="shared" si="48"/>
        <v>105.95305445253916</v>
      </c>
      <c r="P150" s="3">
        <f t="shared" si="49"/>
        <v>992284.9382250004</v>
      </c>
      <c r="Q150" s="3">
        <f t="shared" si="50"/>
        <v>3808505.741614236</v>
      </c>
      <c r="R150" s="3">
        <f t="shared" si="51"/>
        <v>2.6265011019469302E-2</v>
      </c>
    </row>
    <row r="151" spans="2:18" ht="15.75" x14ac:dyDescent="0.25">
      <c r="B151" t="str">
        <f t="shared" si="52"/>
        <v>{"weekISO": 201443, "year":2014, "weekNumber": 43, "sales": 3639, "weigtedAverage": 5426.20192307692, "seasonalCoefficient": 0.67063482922075, "periodNumber": 147, "salesClearedFromSeasonality": 5426.20192307692, "trend": 5294.04806490745, "forecast": 3550.37301989565},</v>
      </c>
      <c r="C151" s="2">
        <v>201443</v>
      </c>
      <c r="D151" s="2" t="str">
        <f t="shared" si="53"/>
        <v>2014</v>
      </c>
      <c r="E151" s="2" t="str">
        <f t="shared" si="42"/>
        <v>43</v>
      </c>
      <c r="F151" s="2">
        <v>3639</v>
      </c>
      <c r="G151" s="3">
        <f t="shared" si="33"/>
        <v>5426.2019230769229</v>
      </c>
      <c r="H151" s="11">
        <f t="shared" si="41"/>
        <v>0.67063482922075046</v>
      </c>
      <c r="I151" s="1">
        <v>147</v>
      </c>
      <c r="J151" s="11">
        <f t="shared" si="43"/>
        <v>5426.2019230769229</v>
      </c>
      <c r="K151" s="11">
        <f t="shared" si="44"/>
        <v>797651.68269230763</v>
      </c>
      <c r="L151" s="11">
        <f t="shared" si="45"/>
        <v>21609</v>
      </c>
      <c r="M151" s="11">
        <f t="shared" si="46"/>
        <v>5294.048064907448</v>
      </c>
      <c r="N151" s="11">
        <f t="shared" si="47"/>
        <v>3550.3730198956509</v>
      </c>
      <c r="O151" s="11">
        <f t="shared" si="48"/>
        <v>88.626980104349059</v>
      </c>
      <c r="P151" s="3">
        <f t="shared" si="49"/>
        <v>1935256.5882250005</v>
      </c>
      <c r="Q151" s="3">
        <f t="shared" si="50"/>
        <v>5425234.3724935744</v>
      </c>
      <c r="R151" s="3">
        <f t="shared" si="51"/>
        <v>2.4354762326009635E-2</v>
      </c>
    </row>
    <row r="152" spans="2:18" ht="15.75" x14ac:dyDescent="0.25">
      <c r="B152" t="str">
        <f t="shared" si="52"/>
        <v>{"weekISO": 201444, "year":2014, "weekNumber": 44, "sales": 3828, "weigtedAverage": 5435.36538461538, "seasonalCoefficient": 0.70427647989131, "periodNumber": 148, "salesClearedFromSeasonality": 5435.36538461538, "trend": 5298.99237774703, "forecast": 3731.95569877056},</v>
      </c>
      <c r="C152" s="2">
        <v>201444</v>
      </c>
      <c r="D152" s="2" t="str">
        <f t="shared" si="53"/>
        <v>2014</v>
      </c>
      <c r="E152" s="2" t="str">
        <f t="shared" si="42"/>
        <v>44</v>
      </c>
      <c r="F152" s="2">
        <v>3828</v>
      </c>
      <c r="G152" s="3">
        <f t="shared" si="33"/>
        <v>5435.3653846153848</v>
      </c>
      <c r="H152" s="11">
        <f t="shared" si="41"/>
        <v>0.70427647989131015</v>
      </c>
      <c r="I152" s="1">
        <v>148</v>
      </c>
      <c r="J152" s="11">
        <f t="shared" si="43"/>
        <v>5435.3653846153848</v>
      </c>
      <c r="K152" s="11">
        <f t="shared" si="44"/>
        <v>804434.07692307699</v>
      </c>
      <c r="L152" s="11">
        <f t="shared" si="45"/>
        <v>21904</v>
      </c>
      <c r="M152" s="11">
        <f t="shared" si="46"/>
        <v>5298.9923777470322</v>
      </c>
      <c r="N152" s="11">
        <f t="shared" si="47"/>
        <v>3731.9556987705632</v>
      </c>
      <c r="O152" s="11">
        <f t="shared" si="48"/>
        <v>96.044301229436769</v>
      </c>
      <c r="P152" s="3">
        <f t="shared" si="49"/>
        <v>1445128.5582250005</v>
      </c>
      <c r="Q152" s="3">
        <f t="shared" si="50"/>
        <v>4612317.0778850289</v>
      </c>
      <c r="R152" s="3">
        <f t="shared" si="51"/>
        <v>2.5089942849905112E-2</v>
      </c>
    </row>
    <row r="153" spans="2:18" ht="15.75" x14ac:dyDescent="0.25">
      <c r="B153" t="str">
        <f t="shared" si="52"/>
        <v>{"weekISO": 201445, "year":2014, "weekNumber": 45, "sales": 4444, "weigtedAverage": 5426.98076923077, "seasonalCoefficient": 0.818871521564264, "periodNumber": 149, "salesClearedFromSeasonality": 5426.98076923077, "trend": 5303.93669058662, "forecast": 4343.24270810119},</v>
      </c>
      <c r="C153" s="2">
        <v>201445</v>
      </c>
      <c r="D153" s="2" t="str">
        <f t="shared" si="53"/>
        <v>2014</v>
      </c>
      <c r="E153" s="2" t="str">
        <f t="shared" si="42"/>
        <v>45</v>
      </c>
      <c r="F153" s="2">
        <v>4444</v>
      </c>
      <c r="G153" s="3">
        <f t="shared" si="33"/>
        <v>5426.9807692307695</v>
      </c>
      <c r="H153" s="11">
        <f t="shared" si="41"/>
        <v>0.81887152156426402</v>
      </c>
      <c r="I153" s="1">
        <v>149</v>
      </c>
      <c r="J153" s="11">
        <f t="shared" si="43"/>
        <v>5426.9807692307695</v>
      </c>
      <c r="K153" s="11">
        <f t="shared" si="44"/>
        <v>808620.13461538462</v>
      </c>
      <c r="L153" s="11">
        <f t="shared" si="45"/>
        <v>22201</v>
      </c>
      <c r="M153" s="11">
        <f t="shared" si="46"/>
        <v>5303.9366905866173</v>
      </c>
      <c r="N153" s="11">
        <f t="shared" si="47"/>
        <v>4343.2427081011901</v>
      </c>
      <c r="O153" s="11">
        <f t="shared" si="48"/>
        <v>100.75729189880985</v>
      </c>
      <c r="P153" s="3">
        <f t="shared" si="49"/>
        <v>343554.23822500027</v>
      </c>
      <c r="Q153" s="3">
        <f t="shared" si="50"/>
        <v>2360351.5454857508</v>
      </c>
      <c r="R153" s="3">
        <f t="shared" si="51"/>
        <v>2.267265794302652E-2</v>
      </c>
    </row>
    <row r="154" spans="2:18" ht="15.75" x14ac:dyDescent="0.25">
      <c r="B154" t="str">
        <f t="shared" si="52"/>
        <v>{"weekISO": 201446, "year":2014, "weekNumber": 46, "sales": 4244, "weigtedAverage": 5423.65384615385, "seasonalCoefficient": 0.782498315782009, "periodNumber": 150, "salesClearedFromSeasonality": 5423.65384615385, "trend": 5308.8810034262, "forecast": 4154.1904438681},</v>
      </c>
      <c r="C154" s="2">
        <v>201446</v>
      </c>
      <c r="D154" s="2" t="str">
        <f t="shared" si="53"/>
        <v>2014</v>
      </c>
      <c r="E154" s="2" t="str">
        <f t="shared" si="42"/>
        <v>46</v>
      </c>
      <c r="F154" s="2">
        <v>4244</v>
      </c>
      <c r="G154" s="3">
        <f t="shared" si="33"/>
        <v>5423.6538461538457</v>
      </c>
      <c r="H154" s="11">
        <f t="shared" si="41"/>
        <v>0.78249831578200901</v>
      </c>
      <c r="I154" s="1">
        <v>150</v>
      </c>
      <c r="J154" s="11">
        <f t="shared" si="43"/>
        <v>5423.6538461538457</v>
      </c>
      <c r="K154" s="11">
        <f t="shared" si="44"/>
        <v>813548.07692307688</v>
      </c>
      <c r="L154" s="11">
        <f t="shared" si="45"/>
        <v>22500</v>
      </c>
      <c r="M154" s="11">
        <f t="shared" si="46"/>
        <v>5308.8810034262024</v>
      </c>
      <c r="N154" s="11">
        <f t="shared" si="47"/>
        <v>4154.1904438681049</v>
      </c>
      <c r="O154" s="11">
        <f t="shared" si="48"/>
        <v>89.809556131895079</v>
      </c>
      <c r="P154" s="3">
        <f t="shared" si="49"/>
        <v>618008.23822500033</v>
      </c>
      <c r="Q154" s="3">
        <f t="shared" si="50"/>
        <v>2976990.7627831092</v>
      </c>
      <c r="R154" s="3">
        <f t="shared" si="51"/>
        <v>2.1161535375093091E-2</v>
      </c>
    </row>
    <row r="155" spans="2:18" ht="15.75" x14ac:dyDescent="0.25">
      <c r="B155" t="str">
        <f t="shared" si="52"/>
        <v>{"weekISO": 201447, "year":2014, "weekNumber": 47, "sales": 3893, "weigtedAverage": 5425.31730769231, "seasonalCoefficient": 0.717561716524911, "periodNumber": 151, "salesClearedFromSeasonality": 5425.31730769231, "trend": 5313.82531626579, "forecast": 3812.9976152532},</v>
      </c>
      <c r="C155" s="2">
        <v>201447</v>
      </c>
      <c r="D155" s="2" t="str">
        <f t="shared" si="53"/>
        <v>2014</v>
      </c>
      <c r="E155" s="2" t="str">
        <f t="shared" si="42"/>
        <v>47</v>
      </c>
      <c r="F155" s="2">
        <v>3893</v>
      </c>
      <c r="G155" s="3">
        <f t="shared" si="33"/>
        <v>5425.3173076923076</v>
      </c>
      <c r="H155" s="11">
        <f t="shared" si="41"/>
        <v>0.71756171652491085</v>
      </c>
      <c r="I155" s="1">
        <v>151</v>
      </c>
      <c r="J155" s="11">
        <f t="shared" si="43"/>
        <v>5425.3173076923076</v>
      </c>
      <c r="K155" s="11">
        <f t="shared" si="44"/>
        <v>819222.9134615385</v>
      </c>
      <c r="L155" s="11">
        <f t="shared" si="45"/>
        <v>22801</v>
      </c>
      <c r="M155" s="11">
        <f t="shared" si="46"/>
        <v>5313.8253162657866</v>
      </c>
      <c r="N155" s="11">
        <f t="shared" si="47"/>
        <v>3812.9976152532049</v>
      </c>
      <c r="O155" s="11">
        <f t="shared" si="48"/>
        <v>80.002384746795087</v>
      </c>
      <c r="P155" s="3">
        <f t="shared" si="49"/>
        <v>1293076.0082250005</v>
      </c>
      <c r="Q155" s="3">
        <f t="shared" si="50"/>
        <v>4270788.6750544598</v>
      </c>
      <c r="R155" s="3">
        <f t="shared" si="51"/>
        <v>2.0550317171023656E-2</v>
      </c>
    </row>
    <row r="156" spans="2:18" ht="15.75" x14ac:dyDescent="0.25">
      <c r="B156" t="str">
        <f t="shared" si="52"/>
        <v>{"weekISO": 201448, "year":2014, "weekNumber": 48, "sales": 4334, "weigtedAverage": 5411.36538461538, "seasonalCoefficient": 0.800906923106993, "periodNumber": 152, "salesClearedFromSeasonality": 5411.36538461538, "trend": 5318.76962910537, "forecast": 4259.83941836171},</v>
      </c>
      <c r="C156" s="2">
        <v>201448</v>
      </c>
      <c r="D156" s="2" t="str">
        <f t="shared" si="53"/>
        <v>2014</v>
      </c>
      <c r="E156" s="2" t="str">
        <f t="shared" si="42"/>
        <v>48</v>
      </c>
      <c r="F156" s="2">
        <v>4334</v>
      </c>
      <c r="G156" s="3">
        <f t="shared" si="33"/>
        <v>5411.3653846153848</v>
      </c>
      <c r="H156" s="11">
        <f t="shared" si="41"/>
        <v>0.80090692310699341</v>
      </c>
      <c r="I156" s="1">
        <v>152</v>
      </c>
      <c r="J156" s="11">
        <f t="shared" si="43"/>
        <v>5411.3653846153848</v>
      </c>
      <c r="K156" s="11">
        <f t="shared" si="44"/>
        <v>822527.5384615385</v>
      </c>
      <c r="L156" s="11">
        <f t="shared" si="45"/>
        <v>23104</v>
      </c>
      <c r="M156" s="11">
        <f t="shared" si="46"/>
        <v>5318.7696291053717</v>
      </c>
      <c r="N156" s="11">
        <f t="shared" si="47"/>
        <v>4259.8394183617074</v>
      </c>
      <c r="O156" s="11">
        <f t="shared" si="48"/>
        <v>74.16058163829257</v>
      </c>
      <c r="P156" s="3">
        <f t="shared" si="49"/>
        <v>484603.93822500028</v>
      </c>
      <c r="Q156" s="3">
        <f t="shared" si="50"/>
        <v>2623579.8689775923</v>
      </c>
      <c r="R156" s="3">
        <f t="shared" si="51"/>
        <v>1.7111347863011668E-2</v>
      </c>
    </row>
    <row r="157" spans="2:18" ht="15.75" x14ac:dyDescent="0.25">
      <c r="B157" t="str">
        <f t="shared" si="52"/>
        <v>{"weekISO": 201449, "year":2014, "weekNumber": 49, "sales": 6307, "weigtedAverage": 5369.83653846154, "seasonalCoefficient": 1.17452364794087, "periodNumber": 153, "salesClearedFromSeasonality": 5369.83653846154, "trend": 5323.71394194496, "forecast": 6252.82791968684},</v>
      </c>
      <c r="C157" s="2">
        <v>201449</v>
      </c>
      <c r="D157" s="2" t="str">
        <f t="shared" si="53"/>
        <v>2014</v>
      </c>
      <c r="E157" s="2" t="str">
        <f t="shared" si="42"/>
        <v>49</v>
      </c>
      <c r="F157" s="2">
        <v>6307</v>
      </c>
      <c r="G157" s="3">
        <f t="shared" si="33"/>
        <v>5369.8365384615381</v>
      </c>
      <c r="H157" s="11">
        <f t="shared" si="41"/>
        <v>1.1745236479408663</v>
      </c>
      <c r="I157" s="1">
        <v>153</v>
      </c>
      <c r="J157" s="11">
        <f t="shared" si="43"/>
        <v>5369.8365384615381</v>
      </c>
      <c r="K157" s="11">
        <f t="shared" si="44"/>
        <v>821584.99038461538</v>
      </c>
      <c r="L157" s="11">
        <f t="shared" si="45"/>
        <v>23409</v>
      </c>
      <c r="M157" s="11">
        <f t="shared" si="46"/>
        <v>5323.7139419449568</v>
      </c>
      <c r="N157" s="11">
        <f t="shared" si="47"/>
        <v>6252.8279196868398</v>
      </c>
      <c r="O157" s="11">
        <f t="shared" si="48"/>
        <v>54.172080313160222</v>
      </c>
      <c r="P157" s="3">
        <f t="shared" si="49"/>
        <v>1630384.2282249995</v>
      </c>
      <c r="Q157" s="3">
        <f t="shared" si="50"/>
        <v>139309.32777389101</v>
      </c>
      <c r="R157" s="3">
        <f t="shared" si="51"/>
        <v>8.589199352015256E-3</v>
      </c>
    </row>
    <row r="158" spans="2:18" ht="15.75" x14ac:dyDescent="0.25">
      <c r="B158" t="str">
        <f t="shared" si="52"/>
        <v>{"weekISO": 201450, "year":2014, "weekNumber": 50, "sales": 9101, "weigtedAverage": 5316.90384615385, "seasonalCoefficient": 1.71171047348985, "periodNumber": 154, "salesClearedFromSeasonality": 5316.90384615385, "trend": 5328.65825478454, "forecast": 9121.12014436284},</v>
      </c>
      <c r="C158" s="2">
        <v>201450</v>
      </c>
      <c r="D158" s="2" t="str">
        <f t="shared" si="53"/>
        <v>2014</v>
      </c>
      <c r="E158" s="2" t="str">
        <f t="shared" si="42"/>
        <v>50</v>
      </c>
      <c r="F158" s="2">
        <v>9101</v>
      </c>
      <c r="G158" s="3">
        <f t="shared" si="33"/>
        <v>5316.9038461538457</v>
      </c>
      <c r="H158" s="11">
        <f t="shared" si="41"/>
        <v>1.7117104734898492</v>
      </c>
      <c r="I158" s="1">
        <v>154</v>
      </c>
      <c r="J158" s="11">
        <f t="shared" si="43"/>
        <v>5316.9038461538457</v>
      </c>
      <c r="K158" s="11">
        <f t="shared" si="44"/>
        <v>818803.19230769225</v>
      </c>
      <c r="L158" s="11">
        <f t="shared" si="45"/>
        <v>23716</v>
      </c>
      <c r="M158" s="11">
        <f t="shared" si="46"/>
        <v>5328.658254784541</v>
      </c>
      <c r="N158" s="11">
        <f t="shared" si="47"/>
        <v>9121.1201443628397</v>
      </c>
      <c r="O158" s="11">
        <f t="shared" si="48"/>
        <v>-20.12014436283971</v>
      </c>
      <c r="P158" s="3">
        <f t="shared" si="49"/>
        <v>16571941.848224998</v>
      </c>
      <c r="Q158" s="3">
        <f t="shared" si="50"/>
        <v>10507541.847463865</v>
      </c>
      <c r="R158" s="3">
        <f t="shared" si="51"/>
        <v>2.2107619341654445E-3</v>
      </c>
    </row>
    <row r="159" spans="2:18" ht="15.75" x14ac:dyDescent="0.25">
      <c r="B159" t="str">
        <f t="shared" si="52"/>
        <v>{"weekISO": 201451, "year":2014, "weekNumber": 51, "sales": 13408, "weigtedAverage": 5243.89423076923, "seasonalCoefficient": 2.55687842087409, "periodNumber": 155, "salesClearedFromSeasonality": 5243.89423076923, "trend": 5333.60256762413, "forecast": 13637.3733106768},</v>
      </c>
      <c r="C159" s="2">
        <v>201451</v>
      </c>
      <c r="D159" s="2" t="str">
        <f t="shared" si="53"/>
        <v>2014</v>
      </c>
      <c r="E159" s="2" t="str">
        <f t="shared" si="42"/>
        <v>51</v>
      </c>
      <c r="F159" s="2">
        <v>13408</v>
      </c>
      <c r="G159" s="3">
        <f t="shared" si="33"/>
        <v>5243.8942307692305</v>
      </c>
      <c r="H159" s="11">
        <f t="shared" si="41"/>
        <v>2.5568784208740936</v>
      </c>
      <c r="I159" s="1">
        <v>155</v>
      </c>
      <c r="J159" s="11">
        <f t="shared" si="43"/>
        <v>5243.8942307692305</v>
      </c>
      <c r="K159" s="11">
        <f t="shared" si="44"/>
        <v>812803.60576923075</v>
      </c>
      <c r="L159" s="11">
        <f t="shared" si="45"/>
        <v>24025</v>
      </c>
      <c r="M159" s="11">
        <f t="shared" si="46"/>
        <v>5333.6025676241261</v>
      </c>
      <c r="N159" s="11">
        <f t="shared" si="47"/>
        <v>13637.373310676787</v>
      </c>
      <c r="O159" s="11">
        <f t="shared" si="48"/>
        <v>-229.37331067678679</v>
      </c>
      <c r="P159" s="3">
        <f t="shared" si="49"/>
        <v>70188621.958224997</v>
      </c>
      <c r="Q159" s="3">
        <f t="shared" si="50"/>
        <v>60183259.74174124</v>
      </c>
      <c r="R159" s="3">
        <f t="shared" si="51"/>
        <v>1.7107197992003789E-2</v>
      </c>
    </row>
    <row r="160" spans="2:18" ht="15.75" x14ac:dyDescent="0.25">
      <c r="B160" t="str">
        <f t="shared" si="52"/>
        <v>{"weekISO": 201452, "year":2014, "weekNumber": 52, "sales": 23068, "weigtedAverage": 5069.09615384615, "seasonalCoefficient": 4.55071265170168, "periodNumber": 156, "salesClearedFromSeasonality": 5069.09615384615, "trend": 5338.54688046371, "forecast": 24294.1928306287},</v>
      </c>
      <c r="C160" s="2">
        <v>201452</v>
      </c>
      <c r="D160" s="2" t="str">
        <f t="shared" si="53"/>
        <v>2014</v>
      </c>
      <c r="E160" s="2" t="str">
        <f t="shared" si="42"/>
        <v>52</v>
      </c>
      <c r="F160" s="2">
        <v>23068</v>
      </c>
      <c r="G160" s="3">
        <f t="shared" ref="G160:G178" si="54">AVERAGEA(F135:F159,F134/2,F161:F185,F186/2)</f>
        <v>5069.0961538461543</v>
      </c>
      <c r="H160" s="11">
        <f t="shared" ref="H160:H178" si="55">F160/G160</f>
        <v>4.5507126517016765</v>
      </c>
      <c r="I160" s="1">
        <v>156</v>
      </c>
      <c r="J160" s="11">
        <f t="shared" si="43"/>
        <v>5069.0961538461534</v>
      </c>
      <c r="K160" s="11">
        <f t="shared" si="44"/>
        <v>790778.99999999988</v>
      </c>
      <c r="L160" s="11">
        <f t="shared" si="45"/>
        <v>24336</v>
      </c>
      <c r="M160" s="11">
        <f t="shared" si="46"/>
        <v>5338.5468804637112</v>
      </c>
      <c r="N160" s="11">
        <f t="shared" si="47"/>
        <v>24294.192830628726</v>
      </c>
      <c r="O160" s="11">
        <f t="shared" si="48"/>
        <v>-1226.1928306287264</v>
      </c>
      <c r="P160" s="3">
        <f t="shared" si="49"/>
        <v>325364573.7582249</v>
      </c>
      <c r="Q160" s="3">
        <f t="shared" si="50"/>
        <v>339097734.71925074</v>
      </c>
      <c r="R160" s="3">
        <f t="shared" si="51"/>
        <v>5.3155576150022817E-2</v>
      </c>
    </row>
    <row r="161" spans="2:18" ht="15.75" x14ac:dyDescent="0.25">
      <c r="B161" t="str">
        <f t="shared" si="52"/>
        <v>{"weekISO": 201501, "year":2015, "weekNumber": 01, "sales": 17330, "weigtedAverage": 5179.5, "seasonalCoefficient": 3.34588280722077, "periodNumber": 157, "salesClearedFromSeasonality": 5179.5, "trend": 5343.4911933033, "forecast": 17878.6953142091},</v>
      </c>
      <c r="C161" s="2">
        <v>201501</v>
      </c>
      <c r="D161" s="2" t="str">
        <f t="shared" si="53"/>
        <v>2015</v>
      </c>
      <c r="E161" s="2" t="str">
        <f t="shared" si="42"/>
        <v>01</v>
      </c>
      <c r="F161" s="2">
        <v>17330</v>
      </c>
      <c r="G161" s="3">
        <f t="shared" si="54"/>
        <v>5179.5</v>
      </c>
      <c r="H161" s="11">
        <f t="shared" si="55"/>
        <v>3.3458828072207742</v>
      </c>
      <c r="I161" s="1">
        <v>157</v>
      </c>
      <c r="J161" s="11">
        <f t="shared" si="43"/>
        <v>5179.5</v>
      </c>
      <c r="K161" s="11">
        <f t="shared" si="44"/>
        <v>813181.5</v>
      </c>
      <c r="L161" s="11">
        <f t="shared" si="45"/>
        <v>24649</v>
      </c>
      <c r="M161" s="11">
        <f t="shared" si="46"/>
        <v>5343.4911933032954</v>
      </c>
      <c r="N161" s="11">
        <f t="shared" si="47"/>
        <v>17878.695314209115</v>
      </c>
      <c r="O161" s="11">
        <f t="shared" si="48"/>
        <v>-548.69531420911517</v>
      </c>
      <c r="P161" s="3">
        <f t="shared" si="49"/>
        <v>151286679.01822498</v>
      </c>
      <c r="Q161" s="3">
        <f t="shared" si="50"/>
        <v>143978617.81344402</v>
      </c>
      <c r="R161" s="3">
        <f t="shared" si="51"/>
        <v>3.1661587663538091E-2</v>
      </c>
    </row>
    <row r="162" spans="2:18" ht="15.75" x14ac:dyDescent="0.25">
      <c r="B162" t="str">
        <f t="shared" si="52"/>
        <v>{"weekISO": 201502, "year":2015, "weekNumber": 02, "sales": 3901, "weigtedAverage": 5436.80769230769, "seasonalCoefficient": 0.717516642260376, "periodNumber": 158, "salesClearedFromSeasonality": 5436.80769230769, "trend": 5348.43550614288, "forecast": 3837.59148571382},</v>
      </c>
      <c r="C162" s="2">
        <v>201502</v>
      </c>
      <c r="D162" s="2" t="str">
        <f t="shared" si="53"/>
        <v>2015</v>
      </c>
      <c r="E162" s="2" t="str">
        <f t="shared" si="42"/>
        <v>02</v>
      </c>
      <c r="F162" s="2">
        <v>3901</v>
      </c>
      <c r="G162" s="3">
        <f t="shared" si="54"/>
        <v>5436.8076923076924</v>
      </c>
      <c r="H162" s="11">
        <f t="shared" si="55"/>
        <v>0.71751664226037615</v>
      </c>
      <c r="I162" s="1">
        <v>158</v>
      </c>
      <c r="J162" s="11">
        <f t="shared" si="43"/>
        <v>5436.8076923076924</v>
      </c>
      <c r="K162" s="11">
        <f t="shared" si="44"/>
        <v>859015.61538461538</v>
      </c>
      <c r="L162" s="11">
        <f t="shared" si="45"/>
        <v>24964</v>
      </c>
      <c r="M162" s="11">
        <f t="shared" si="46"/>
        <v>5348.4355061428805</v>
      </c>
      <c r="N162" s="11">
        <f t="shared" si="47"/>
        <v>3837.591485713815</v>
      </c>
      <c r="O162" s="11">
        <f t="shared" si="48"/>
        <v>63.408514286184982</v>
      </c>
      <c r="P162" s="3">
        <f t="shared" si="49"/>
        <v>1274945.8482250005</v>
      </c>
      <c r="Q162" s="3">
        <f t="shared" si="50"/>
        <v>4169742.7060934673</v>
      </c>
      <c r="R162" s="3">
        <f t="shared" si="51"/>
        <v>1.6254425605276849E-2</v>
      </c>
    </row>
    <row r="163" spans="2:18" ht="15.75" x14ac:dyDescent="0.25">
      <c r="B163" t="str">
        <f t="shared" si="52"/>
        <v>{"weekISO": 201503, "year":2015, "weekNumber": 03, "sales": 4235, "weigtedAverage": 5419.75, "seasonalCoefficient": 0.781401356151114, "periodNumber": 159, "salesClearedFromSeasonality": 5419.75, "trend": 5353.37981898247, "forecast": 4183.1382505449},</v>
      </c>
      <c r="C163" s="2">
        <v>201503</v>
      </c>
      <c r="D163" s="2" t="str">
        <f t="shared" si="53"/>
        <v>2015</v>
      </c>
      <c r="E163" s="2" t="str">
        <f t="shared" si="42"/>
        <v>03</v>
      </c>
      <c r="F163" s="2">
        <v>4235</v>
      </c>
      <c r="G163" s="3">
        <f t="shared" si="54"/>
        <v>5419.75</v>
      </c>
      <c r="H163" s="11">
        <f t="shared" si="55"/>
        <v>0.78140135615111395</v>
      </c>
      <c r="I163" s="1">
        <v>159</v>
      </c>
      <c r="J163" s="11">
        <f t="shared" si="43"/>
        <v>5419.75</v>
      </c>
      <c r="K163" s="11">
        <f t="shared" si="44"/>
        <v>861740.25</v>
      </c>
      <c r="L163" s="11">
        <f t="shared" si="45"/>
        <v>25281</v>
      </c>
      <c r="M163" s="11">
        <f t="shared" si="46"/>
        <v>5353.3798189824656</v>
      </c>
      <c r="N163" s="11">
        <f t="shared" si="47"/>
        <v>4183.1382505449037</v>
      </c>
      <c r="O163" s="11">
        <f t="shared" si="48"/>
        <v>51.861749455096287</v>
      </c>
      <c r="P163" s="3">
        <f t="shared" si="49"/>
        <v>632239.66822500038</v>
      </c>
      <c r="Q163" s="3">
        <f t="shared" si="50"/>
        <v>2877935.8885630416</v>
      </c>
      <c r="R163" s="3">
        <f t="shared" si="51"/>
        <v>1.2245985703682712E-2</v>
      </c>
    </row>
    <row r="164" spans="2:18" ht="15.75" x14ac:dyDescent="0.25">
      <c r="B164" t="str">
        <f t="shared" si="52"/>
        <v>{"weekISO": 201504, "year":2015, "weekNumber": 04, "sales": 3821, "weigtedAverage": 5410.93269230769, "seasonalCoefficient": 0.706162914469814, "periodNumber": 160, "salesClearedFromSeasonality": 5410.93269230769, "trend": 5358.32413182205, "forecast": 3783.8497856014},</v>
      </c>
      <c r="C164" s="2">
        <v>201504</v>
      </c>
      <c r="D164" s="2" t="str">
        <f t="shared" si="53"/>
        <v>2015</v>
      </c>
      <c r="E164" s="2" t="str">
        <f t="shared" si="42"/>
        <v>04</v>
      </c>
      <c r="F164" s="2">
        <v>3821</v>
      </c>
      <c r="G164" s="3">
        <f t="shared" si="54"/>
        <v>5410.9326923076924</v>
      </c>
      <c r="H164" s="11">
        <f t="shared" si="55"/>
        <v>0.7061629144698145</v>
      </c>
      <c r="I164" s="1">
        <v>160</v>
      </c>
      <c r="J164" s="11">
        <f t="shared" si="43"/>
        <v>5410.9326923076924</v>
      </c>
      <c r="K164" s="11">
        <f t="shared" si="44"/>
        <v>865749.23076923075</v>
      </c>
      <c r="L164" s="11">
        <f t="shared" si="45"/>
        <v>25600</v>
      </c>
      <c r="M164" s="11">
        <f t="shared" si="46"/>
        <v>5358.3241318220498</v>
      </c>
      <c r="N164" s="11">
        <f t="shared" si="47"/>
        <v>3783.8497856013973</v>
      </c>
      <c r="O164" s="11">
        <f t="shared" si="48"/>
        <v>37.150214398602657</v>
      </c>
      <c r="P164" s="3">
        <f t="shared" si="49"/>
        <v>1462007.4482250006</v>
      </c>
      <c r="Q164" s="3">
        <f t="shared" si="50"/>
        <v>4392111.4192662183</v>
      </c>
      <c r="R164" s="3">
        <f t="shared" si="51"/>
        <v>9.7226418211469913E-3</v>
      </c>
    </row>
    <row r="165" spans="2:18" ht="15.75" x14ac:dyDescent="0.25">
      <c r="B165" t="str">
        <f t="shared" si="52"/>
        <v>{"weekISO": 201505, "year":2015, "weekNumber": 05, "sales": 3649, "weigtedAverage": 5390.09615384615, "seasonalCoefficient": 0.67698235724352, "periodNumber": 161, "salesClearedFromSeasonality": 5390.09615384615, "trend": 5363.26844466163, "forecast": 3630.83811419682},</v>
      </c>
      <c r="C165" s="2">
        <v>201505</v>
      </c>
      <c r="D165" s="2" t="str">
        <f t="shared" si="53"/>
        <v>2015</v>
      </c>
      <c r="E165" s="2" t="str">
        <f t="shared" si="42"/>
        <v>05</v>
      </c>
      <c r="F165" s="2">
        <v>3649</v>
      </c>
      <c r="G165" s="3">
        <f t="shared" si="54"/>
        <v>5390.0961538461543</v>
      </c>
      <c r="H165" s="11">
        <f t="shared" si="55"/>
        <v>0.67698235724351996</v>
      </c>
      <c r="I165" s="1">
        <v>161</v>
      </c>
      <c r="J165" s="11">
        <f t="shared" ref="J165:J196" si="56">F165/H165</f>
        <v>5390.0961538461543</v>
      </c>
      <c r="K165" s="11">
        <f t="shared" ref="K165:K196" si="57">I165*J165</f>
        <v>867805.48076923087</v>
      </c>
      <c r="L165" s="11">
        <f t="shared" ref="L165:L196" si="58">I165^2</f>
        <v>25921</v>
      </c>
      <c r="M165" s="11">
        <f t="shared" si="46"/>
        <v>5363.2684446616349</v>
      </c>
      <c r="N165" s="11">
        <f t="shared" si="47"/>
        <v>3630.8381141968207</v>
      </c>
      <c r="O165" s="11">
        <f t="shared" ref="O165:O196" si="59">F165-N165</f>
        <v>18.161885803179302</v>
      </c>
      <c r="P165" s="3">
        <f t="shared" ref="P165:P196" si="60">(F165-$U$4)^2</f>
        <v>1907533.8882250006</v>
      </c>
      <c r="Q165" s="3">
        <f t="shared" si="50"/>
        <v>5056868.2759826388</v>
      </c>
      <c r="R165" s="3">
        <f t="shared" ref="R165:R196" si="61">ABS((F165-N165)/F165)</f>
        <v>4.9772227468290768E-3</v>
      </c>
    </row>
    <row r="166" spans="2:18" ht="15.75" x14ac:dyDescent="0.25">
      <c r="B166" t="str">
        <f t="shared" si="52"/>
        <v>{"weekISO": 201506, "year":2015, "weekNumber": 06, "sales": 3899, "weigtedAverage": 5360.375, "seasonalCoefficient": 0.727374484061283, "periodNumber": 162, "salesClearedFromSeasonality": 5360.375, "trend": 5368.21275750122, "forecast": 3904.70098481865},</v>
      </c>
      <c r="C166" s="2">
        <v>201506</v>
      </c>
      <c r="D166" s="2" t="str">
        <f t="shared" si="53"/>
        <v>2015</v>
      </c>
      <c r="E166" s="2" t="str">
        <f t="shared" si="42"/>
        <v>06</v>
      </c>
      <c r="F166" s="2">
        <v>3899</v>
      </c>
      <c r="G166" s="3">
        <f t="shared" si="54"/>
        <v>5360.375</v>
      </c>
      <c r="H166" s="11">
        <f t="shared" si="55"/>
        <v>0.72737448406128302</v>
      </c>
      <c r="I166" s="1">
        <v>162</v>
      </c>
      <c r="J166" s="11">
        <f t="shared" si="56"/>
        <v>5360.375</v>
      </c>
      <c r="K166" s="11">
        <f t="shared" si="57"/>
        <v>868380.75</v>
      </c>
      <c r="L166" s="11">
        <f t="shared" si="58"/>
        <v>26244</v>
      </c>
      <c r="M166" s="11">
        <f t="shared" si="46"/>
        <v>5368.21275750122</v>
      </c>
      <c r="N166" s="11">
        <f t="shared" si="47"/>
        <v>3904.7009848186472</v>
      </c>
      <c r="O166" s="11">
        <f t="shared" si="59"/>
        <v>-5.7009848186471572</v>
      </c>
      <c r="P166" s="3">
        <f t="shared" si="60"/>
        <v>1279466.3882250006</v>
      </c>
      <c r="Q166" s="3">
        <f t="shared" si="50"/>
        <v>3900171.8964359015</v>
      </c>
      <c r="R166" s="3">
        <f t="shared" si="61"/>
        <v>1.4621658934719562E-3</v>
      </c>
    </row>
    <row r="167" spans="2:18" ht="15.75" x14ac:dyDescent="0.25">
      <c r="B167" t="str">
        <f t="shared" si="52"/>
        <v>{"weekISO": 201507, "year":2015, "weekNumber": 07, "sales": 4478, "weigtedAverage": 5331.09615384615, "seasonalCoefficient": 0.839977346266643, "periodNumber": 163, "salesClearedFromSeasonality": 5331.09615384615, "trend": 5373.1570703408, "forecast": 4513.33021701872},</v>
      </c>
      <c r="C167" s="2">
        <v>201507</v>
      </c>
      <c r="D167" s="2" t="str">
        <f t="shared" si="53"/>
        <v>2015</v>
      </c>
      <c r="E167" s="2" t="str">
        <f t="shared" si="42"/>
        <v>07</v>
      </c>
      <c r="F167" s="2">
        <v>4478</v>
      </c>
      <c r="G167" s="3">
        <f t="shared" si="54"/>
        <v>5331.0961538461543</v>
      </c>
      <c r="H167" s="11">
        <f t="shared" si="55"/>
        <v>0.839977346266643</v>
      </c>
      <c r="I167" s="1">
        <v>163</v>
      </c>
      <c r="J167" s="11">
        <f t="shared" si="56"/>
        <v>5331.0961538461543</v>
      </c>
      <c r="K167" s="11">
        <f t="shared" si="57"/>
        <v>868968.67307692312</v>
      </c>
      <c r="L167" s="11">
        <f t="shared" si="58"/>
        <v>26569</v>
      </c>
      <c r="M167" s="11">
        <f t="shared" si="46"/>
        <v>5373.1570703408042</v>
      </c>
      <c r="N167" s="11">
        <f t="shared" si="47"/>
        <v>4513.3302170187189</v>
      </c>
      <c r="O167" s="11">
        <f t="shared" si="59"/>
        <v>-35.33021701871894</v>
      </c>
      <c r="P167" s="3">
        <f t="shared" si="60"/>
        <v>304853.05822500022</v>
      </c>
      <c r="Q167" s="3">
        <f t="shared" si="50"/>
        <v>1866655.6070192989</v>
      </c>
      <c r="R167" s="3">
        <f t="shared" si="61"/>
        <v>7.8897313574629174E-3</v>
      </c>
    </row>
    <row r="168" spans="2:18" ht="15.75" x14ac:dyDescent="0.25">
      <c r="B168" t="str">
        <f t="shared" si="52"/>
        <v>{"weekISO": 201508, "year":2015, "weekNumber": 08, "sales": 4094, "weigtedAverage": 5323.53846153846, "seasonalCoefficient": 0.769037366702309, "periodNumber": 164, "salesClearedFromSeasonality": 5323.53846153846, "trend": 5378.10138318039, "forecast": 4135.96092557909},</v>
      </c>
      <c r="C168" s="2">
        <v>201508</v>
      </c>
      <c r="D168" s="2" t="str">
        <f t="shared" si="53"/>
        <v>2015</v>
      </c>
      <c r="E168" s="2" t="str">
        <f t="shared" si="42"/>
        <v>08</v>
      </c>
      <c r="F168" s="2">
        <v>4094</v>
      </c>
      <c r="G168" s="3">
        <f t="shared" si="54"/>
        <v>5323.5384615384619</v>
      </c>
      <c r="H168" s="11">
        <f t="shared" si="55"/>
        <v>0.76903736670230904</v>
      </c>
      <c r="I168" s="1">
        <v>164</v>
      </c>
      <c r="J168" s="11">
        <f t="shared" si="56"/>
        <v>5323.5384615384619</v>
      </c>
      <c r="K168" s="11">
        <f t="shared" si="57"/>
        <v>873060.30769230775</v>
      </c>
      <c r="L168" s="11">
        <f t="shared" si="58"/>
        <v>26896</v>
      </c>
      <c r="M168" s="11">
        <f t="shared" si="46"/>
        <v>5378.1013831803893</v>
      </c>
      <c r="N168" s="11">
        <f t="shared" si="47"/>
        <v>4135.9609255790929</v>
      </c>
      <c r="O168" s="11">
        <f t="shared" si="59"/>
        <v>-41.960925579092873</v>
      </c>
      <c r="P168" s="3">
        <f t="shared" si="60"/>
        <v>876348.73822500044</v>
      </c>
      <c r="Q168" s="3">
        <f t="shared" si="50"/>
        <v>3040229.3477195329</v>
      </c>
      <c r="R168" s="3">
        <f t="shared" si="61"/>
        <v>1.0249371172225909E-2</v>
      </c>
    </row>
    <row r="169" spans="2:18" ht="15.75" x14ac:dyDescent="0.25">
      <c r="B169" t="str">
        <f t="shared" si="52"/>
        <v>{"weekISO": 201509, "year":2015, "weekNumber": 09, "sales": 4079, "weigtedAverage": 5326.05769230769, "seasonalCoefficient": 0.765857269231464, "periodNumber": 165, "salesClearedFromSeasonality": 5326.05769230769, "trend": 5383.04569601997, "forecast": 4122.64467690204},</v>
      </c>
      <c r="C169" s="2">
        <v>201509</v>
      </c>
      <c r="D169" s="2" t="str">
        <f t="shared" si="53"/>
        <v>2015</v>
      </c>
      <c r="E169" s="2" t="str">
        <f t="shared" si="42"/>
        <v>09</v>
      </c>
      <c r="F169" s="2">
        <v>4079</v>
      </c>
      <c r="G169" s="3">
        <f t="shared" si="54"/>
        <v>5326.0576923076924</v>
      </c>
      <c r="H169" s="11">
        <f t="shared" si="55"/>
        <v>0.76585726923146358</v>
      </c>
      <c r="I169" s="1">
        <v>165</v>
      </c>
      <c r="J169" s="11">
        <f t="shared" si="56"/>
        <v>5326.0576923076924</v>
      </c>
      <c r="K169" s="11">
        <f t="shared" si="57"/>
        <v>878799.51923076925</v>
      </c>
      <c r="L169" s="11">
        <f t="shared" si="58"/>
        <v>27225</v>
      </c>
      <c r="M169" s="11">
        <f t="shared" si="46"/>
        <v>5383.0456960199735</v>
      </c>
      <c r="N169" s="11">
        <f t="shared" si="47"/>
        <v>4122.6446769020404</v>
      </c>
      <c r="O169" s="11">
        <f t="shared" si="59"/>
        <v>-43.644676902040374</v>
      </c>
      <c r="P169" s="3">
        <f t="shared" si="60"/>
        <v>904657.78822500037</v>
      </c>
      <c r="Q169" s="3">
        <f t="shared" si="50"/>
        <v>3086843.7676161211</v>
      </c>
      <c r="R169" s="3">
        <f t="shared" si="61"/>
        <v>1.0699847242471286E-2</v>
      </c>
    </row>
    <row r="170" spans="2:18" ht="15.75" x14ac:dyDescent="0.25">
      <c r="B170" t="str">
        <f t="shared" si="52"/>
        <v>{"weekISO": 201510, "year":2015, "weekNumber": 10, "sales": 9278, "weigtedAverage": 5237.05769230769, "seasonalCoefficient": 1.77160545961289, "periodNumber": 166, "salesClearedFromSeasonality": 5237.05769230769, "trend": 5387.99000885956, "forecast": 9545.39251603531},</v>
      </c>
      <c r="C170" s="2">
        <v>201510</v>
      </c>
      <c r="D170" s="2" t="str">
        <f t="shared" si="53"/>
        <v>2015</v>
      </c>
      <c r="E170" s="2" t="str">
        <f t="shared" si="42"/>
        <v>10</v>
      </c>
      <c r="F170" s="2">
        <v>9278</v>
      </c>
      <c r="G170" s="3">
        <f t="shared" si="54"/>
        <v>5237.0576923076924</v>
      </c>
      <c r="H170" s="11">
        <f t="shared" si="55"/>
        <v>1.7716054596128918</v>
      </c>
      <c r="I170" s="1">
        <v>166</v>
      </c>
      <c r="J170" s="11">
        <f t="shared" si="56"/>
        <v>5237.0576923076924</v>
      </c>
      <c r="K170" s="11">
        <f t="shared" si="57"/>
        <v>869351.57692307688</v>
      </c>
      <c r="L170" s="11">
        <f t="shared" si="58"/>
        <v>27556</v>
      </c>
      <c r="M170" s="11">
        <f t="shared" si="46"/>
        <v>5387.9900088595587</v>
      </c>
      <c r="N170" s="11">
        <f t="shared" si="47"/>
        <v>9545.3925160353083</v>
      </c>
      <c r="O170" s="11">
        <f t="shared" si="59"/>
        <v>-267.39251603530829</v>
      </c>
      <c r="P170" s="3">
        <f t="shared" si="60"/>
        <v>18044357.058224998</v>
      </c>
      <c r="Q170" s="3">
        <f t="shared" si="50"/>
        <v>13438135.420830548</v>
      </c>
      <c r="R170" s="3">
        <f t="shared" si="61"/>
        <v>2.8820059930513935E-2</v>
      </c>
    </row>
    <row r="171" spans="2:18" ht="15.75" x14ac:dyDescent="0.25">
      <c r="B171" t="str">
        <f t="shared" si="52"/>
        <v>{"weekISO": 201511, "year":2015, "weekNumber": 11, "sales": 2794, "weigtedAverage": 5358.69230769231, "seasonalCoefficient": 0.521395862940155, "periodNumber": 167, "salesClearedFromSeasonality": 5358.69230769231, "trend": 5392.93432169914, "forecast": 2811.8536444419},</v>
      </c>
      <c r="C171" s="2">
        <v>201511</v>
      </c>
      <c r="D171" s="2" t="str">
        <f t="shared" si="53"/>
        <v>2015</v>
      </c>
      <c r="E171" s="2" t="str">
        <f t="shared" si="42"/>
        <v>11</v>
      </c>
      <c r="F171" s="2">
        <v>2794</v>
      </c>
      <c r="G171" s="3">
        <f t="shared" si="54"/>
        <v>5358.6923076923076</v>
      </c>
      <c r="H171" s="11">
        <f t="shared" si="55"/>
        <v>0.52139586294015472</v>
      </c>
      <c r="I171" s="1">
        <v>167</v>
      </c>
      <c r="J171" s="11">
        <f t="shared" si="56"/>
        <v>5358.6923076923076</v>
      </c>
      <c r="K171" s="11">
        <f t="shared" si="57"/>
        <v>894901.61538461538</v>
      </c>
      <c r="L171" s="11">
        <f t="shared" si="58"/>
        <v>27889</v>
      </c>
      <c r="M171" s="11">
        <f t="shared" si="46"/>
        <v>5392.9343216991438</v>
      </c>
      <c r="N171" s="11">
        <f t="shared" si="47"/>
        <v>2811.8536444419028</v>
      </c>
      <c r="O171" s="11">
        <f t="shared" si="59"/>
        <v>-17.853644441902816</v>
      </c>
      <c r="P171" s="3">
        <f t="shared" si="60"/>
        <v>5000299.7382250009</v>
      </c>
      <c r="Q171" s="3">
        <f t="shared" si="50"/>
        <v>9410983.4724921491</v>
      </c>
      <c r="R171" s="3">
        <f t="shared" si="61"/>
        <v>6.3899944316044436E-3</v>
      </c>
    </row>
    <row r="172" spans="2:18" ht="15.75" x14ac:dyDescent="0.25">
      <c r="B172" t="str">
        <f t="shared" si="52"/>
        <v>{"weekISO": 201512, "year":2015, "weekNumber": 12, "sales": 3203, "weigtedAverage": 5340.59615384615, "seasonalCoefficient": 0.599745778885244, "periodNumber": 168, "salesClearedFromSeasonality": 5340.59615384615, "trend": 5397.87863453873, "forecast": 3237.35492599945},</v>
      </c>
      <c r="C172" s="2">
        <v>201512</v>
      </c>
      <c r="D172" s="2" t="str">
        <f t="shared" si="53"/>
        <v>2015</v>
      </c>
      <c r="E172" s="2" t="str">
        <f t="shared" si="42"/>
        <v>12</v>
      </c>
      <c r="F172" s="2">
        <v>3203</v>
      </c>
      <c r="G172" s="3">
        <f t="shared" si="54"/>
        <v>5340.5961538461543</v>
      </c>
      <c r="H172" s="11">
        <f t="shared" si="55"/>
        <v>0.59974577888524394</v>
      </c>
      <c r="I172" s="1">
        <v>168</v>
      </c>
      <c r="J172" s="11">
        <f t="shared" si="56"/>
        <v>5340.5961538461543</v>
      </c>
      <c r="K172" s="11">
        <f t="shared" si="57"/>
        <v>897220.15384615387</v>
      </c>
      <c r="L172" s="11">
        <f t="shared" si="58"/>
        <v>28224</v>
      </c>
      <c r="M172" s="11">
        <f t="shared" si="46"/>
        <v>5397.878634538728</v>
      </c>
      <c r="N172" s="11">
        <f t="shared" si="47"/>
        <v>3237.3549259994466</v>
      </c>
      <c r="O172" s="11">
        <f t="shared" si="59"/>
        <v>-34.35492599944655</v>
      </c>
      <c r="P172" s="3">
        <f t="shared" si="60"/>
        <v>3338422.3082250007</v>
      </c>
      <c r="Q172" s="3">
        <f t="shared" si="50"/>
        <v>6981386.4843302723</v>
      </c>
      <c r="R172" s="3">
        <f t="shared" si="61"/>
        <v>1.0725858882125055E-2</v>
      </c>
    </row>
    <row r="173" spans="2:18" ht="15.75" x14ac:dyDescent="0.25">
      <c r="B173" t="str">
        <f t="shared" si="52"/>
        <v>{"weekISO": 201513, "year":2015, "weekNumber": 13, "sales": 3423, "weigtedAverage": 5335.125, "seasonalCoefficient": 0.641596963520067, "periodNumber": 169, "salesClearedFromSeasonality": 5335.125, "trend": 5402.82294737831, "forecast": 3466.43479747447},</v>
      </c>
      <c r="C173" s="2">
        <v>201513</v>
      </c>
      <c r="D173" s="2" t="str">
        <f t="shared" si="53"/>
        <v>2015</v>
      </c>
      <c r="E173" s="2" t="str">
        <f t="shared" si="42"/>
        <v>13</v>
      </c>
      <c r="F173" s="2">
        <v>3423</v>
      </c>
      <c r="G173" s="3">
        <f t="shared" si="54"/>
        <v>5335.125</v>
      </c>
      <c r="H173" s="11">
        <f t="shared" si="55"/>
        <v>0.64159696352006745</v>
      </c>
      <c r="I173" s="1">
        <v>169</v>
      </c>
      <c r="J173" s="11">
        <f t="shared" si="56"/>
        <v>5335.125</v>
      </c>
      <c r="K173" s="11">
        <f t="shared" si="57"/>
        <v>901636.125</v>
      </c>
      <c r="L173" s="11">
        <f t="shared" si="58"/>
        <v>28561</v>
      </c>
      <c r="M173" s="11">
        <f t="shared" si="46"/>
        <v>5402.8229473783131</v>
      </c>
      <c r="N173" s="11">
        <f t="shared" si="47"/>
        <v>3466.4347974744669</v>
      </c>
      <c r="O173" s="11">
        <f t="shared" si="59"/>
        <v>-43.434797474466905</v>
      </c>
      <c r="P173" s="3">
        <f t="shared" si="60"/>
        <v>2582882.9082250008</v>
      </c>
      <c r="Q173" s="3">
        <f t="shared" si="50"/>
        <v>5823300.037673506</v>
      </c>
      <c r="R173" s="3">
        <f t="shared" si="61"/>
        <v>1.2689102388100176E-2</v>
      </c>
    </row>
    <row r="174" spans="2:18" ht="15.75" x14ac:dyDescent="0.25">
      <c r="B174" t="str">
        <f t="shared" si="52"/>
        <v>{"weekISO": 201514, "year":2015, "weekNumber": 14, "sales": 3807, "weigtedAverage": 5326.99038461538, "seasonalCoefficient": 0.714662450113446, "periodNumber": 170, "salesClearedFromSeasonality": 5326.99038461538, "trend": 5407.7672602179, "forecast": 3864.7281998306},</v>
      </c>
      <c r="C174" s="2">
        <v>201514</v>
      </c>
      <c r="D174" s="2" t="str">
        <f t="shared" si="53"/>
        <v>2015</v>
      </c>
      <c r="E174" s="2" t="str">
        <f t="shared" si="42"/>
        <v>14</v>
      </c>
      <c r="F174" s="2">
        <v>3807</v>
      </c>
      <c r="G174" s="3">
        <f t="shared" si="54"/>
        <v>5326.9903846153848</v>
      </c>
      <c r="H174" s="11">
        <f t="shared" si="55"/>
        <v>0.7146624501134462</v>
      </c>
      <c r="I174" s="1">
        <v>170</v>
      </c>
      <c r="J174" s="11">
        <f t="shared" si="56"/>
        <v>5326.9903846153848</v>
      </c>
      <c r="K174" s="11">
        <f t="shared" si="57"/>
        <v>905588.36538461538</v>
      </c>
      <c r="L174" s="11">
        <f t="shared" si="58"/>
        <v>28900</v>
      </c>
      <c r="M174" s="11">
        <f t="shared" si="46"/>
        <v>5407.7672602178982</v>
      </c>
      <c r="N174" s="11">
        <f t="shared" si="47"/>
        <v>3864.7281998306012</v>
      </c>
      <c r="O174" s="11">
        <f t="shared" si="59"/>
        <v>-57.72819983060117</v>
      </c>
      <c r="P174" s="3">
        <f t="shared" si="60"/>
        <v>1496059.2282250004</v>
      </c>
      <c r="Q174" s="3">
        <f t="shared" si="50"/>
        <v>4059653.0498746615</v>
      </c>
      <c r="R174" s="3">
        <f t="shared" si="61"/>
        <v>1.5163698405726601E-2</v>
      </c>
    </row>
    <row r="175" spans="2:18" ht="15.75" x14ac:dyDescent="0.25">
      <c r="B175" t="str">
        <f t="shared" si="52"/>
        <v>{"weekISO": 201515, "year":2015, "weekNumber": 15, "sales": 4544, "weigtedAverage": 5305.47115384615, "seasonalCoefficient": 0.856474357928771, "periodNumber": 171, "salesClearedFromSeasonality": 5305.47115384615, "trend": 5412.71157305748, "forecast": 4635.84866918803},</v>
      </c>
      <c r="C175" s="2">
        <v>201515</v>
      </c>
      <c r="D175" s="2" t="str">
        <f t="shared" si="53"/>
        <v>2015</v>
      </c>
      <c r="E175" s="2" t="str">
        <f t="shared" si="42"/>
        <v>15</v>
      </c>
      <c r="F175" s="2">
        <v>4544</v>
      </c>
      <c r="G175" s="3">
        <f t="shared" si="54"/>
        <v>5305.4711538461543</v>
      </c>
      <c r="H175" s="11">
        <f t="shared" si="55"/>
        <v>0.8564743579287708</v>
      </c>
      <c r="I175" s="1">
        <v>171</v>
      </c>
      <c r="J175" s="11">
        <f t="shared" si="56"/>
        <v>5305.4711538461543</v>
      </c>
      <c r="K175" s="11">
        <f t="shared" si="57"/>
        <v>907235.56730769237</v>
      </c>
      <c r="L175" s="11">
        <f t="shared" si="58"/>
        <v>29241</v>
      </c>
      <c r="M175" s="11">
        <f t="shared" si="46"/>
        <v>5412.7115730574824</v>
      </c>
      <c r="N175" s="11">
        <f t="shared" si="47"/>
        <v>4635.8486691880344</v>
      </c>
      <c r="O175" s="11">
        <f t="shared" si="59"/>
        <v>-91.848669188034364</v>
      </c>
      <c r="P175" s="3">
        <f t="shared" si="60"/>
        <v>236327.23822500021</v>
      </c>
      <c r="Q175" s="3">
        <f t="shared" si="50"/>
        <v>1546883.2239623296</v>
      </c>
      <c r="R175" s="3">
        <f t="shared" si="61"/>
        <v>2.0213175437507561E-2</v>
      </c>
    </row>
    <row r="176" spans="2:18" ht="15.75" x14ac:dyDescent="0.25">
      <c r="B176" t="str">
        <f t="shared" si="52"/>
        <v>{"weekISO": 201516, "year":2015, "weekNumber": 16, "sales": 3141, "weigtedAverage": 5320.54807692308, "seasonalCoefficient": 0.590352714530205, "periodNumber": 172, "salesClearedFromSeasonality": 5320.54807692308, "trend": 5417.65588589707, "forecast": 3198.32785862988},</v>
      </c>
      <c r="C176" s="2">
        <v>201516</v>
      </c>
      <c r="D176" s="2" t="str">
        <f t="shared" si="53"/>
        <v>2015</v>
      </c>
      <c r="E176" s="2" t="str">
        <f t="shared" si="42"/>
        <v>16</v>
      </c>
      <c r="F176" s="2">
        <v>3141</v>
      </c>
      <c r="G176" s="3">
        <f t="shared" si="54"/>
        <v>5320.5480769230771</v>
      </c>
      <c r="H176" s="11">
        <f t="shared" si="55"/>
        <v>0.59035271453020488</v>
      </c>
      <c r="I176" s="1">
        <v>172</v>
      </c>
      <c r="J176" s="11">
        <f t="shared" si="56"/>
        <v>5320.5480769230771</v>
      </c>
      <c r="K176" s="11">
        <f t="shared" si="57"/>
        <v>915134.26923076925</v>
      </c>
      <c r="L176" s="11">
        <f t="shared" si="58"/>
        <v>29584</v>
      </c>
      <c r="M176" s="11">
        <f t="shared" si="46"/>
        <v>5417.6558858970675</v>
      </c>
      <c r="N176" s="11">
        <f t="shared" si="47"/>
        <v>3198.3278586298757</v>
      </c>
      <c r="O176" s="11">
        <f t="shared" si="59"/>
        <v>-57.327858629875664</v>
      </c>
      <c r="P176" s="3">
        <f t="shared" si="60"/>
        <v>3568831.048225001</v>
      </c>
      <c r="Q176" s="3">
        <f t="shared" si="50"/>
        <v>7189146.6777889226</v>
      </c>
      <c r="R176" s="3">
        <f t="shared" si="61"/>
        <v>1.8251467249244084E-2</v>
      </c>
    </row>
    <row r="177" spans="2:18" ht="15.75" x14ac:dyDescent="0.25">
      <c r="B177" t="str">
        <f t="shared" si="52"/>
        <v>{"weekISO": 201517, "year":2015, "weekNumber": 17, "sales": 4653, "weigtedAverage": 5280.40384615385, "seasonalCoefficient": 0.88118260185519, "periodNumber": 173, "salesClearedFromSeasonality": 5280.40384615385, "trend": 5422.60019873665, "forecast": 4778.30095194324},</v>
      </c>
      <c r="C177" s="2">
        <v>201517</v>
      </c>
      <c r="D177" s="2" t="str">
        <f t="shared" si="53"/>
        <v>2015</v>
      </c>
      <c r="E177" s="2" t="str">
        <f t="shared" si="42"/>
        <v>17</v>
      </c>
      <c r="F177" s="2">
        <v>4653</v>
      </c>
      <c r="G177" s="3">
        <f t="shared" si="54"/>
        <v>5280.4038461538457</v>
      </c>
      <c r="H177" s="11">
        <f t="shared" si="55"/>
        <v>0.88118260185519037</v>
      </c>
      <c r="I177" s="1">
        <v>173</v>
      </c>
      <c r="J177" s="11">
        <f t="shared" si="56"/>
        <v>5280.4038461538457</v>
      </c>
      <c r="K177" s="11">
        <f t="shared" si="57"/>
        <v>913509.86538461526</v>
      </c>
      <c r="L177" s="11">
        <f t="shared" si="58"/>
        <v>29929</v>
      </c>
      <c r="M177" s="11">
        <f t="shared" si="46"/>
        <v>5422.6001987366526</v>
      </c>
      <c r="N177" s="11">
        <f t="shared" si="47"/>
        <v>4778.3009519432362</v>
      </c>
      <c r="O177" s="11">
        <f t="shared" si="59"/>
        <v>-125.30095194323621</v>
      </c>
      <c r="P177" s="3">
        <f t="shared" si="60"/>
        <v>142230.80822500016</v>
      </c>
      <c r="Q177" s="3">
        <f t="shared" si="50"/>
        <v>1212829.3555649891</v>
      </c>
      <c r="R177" s="3">
        <f t="shared" si="61"/>
        <v>2.6929067686059793E-2</v>
      </c>
    </row>
    <row r="178" spans="2:18" ht="15.75" x14ac:dyDescent="0.25">
      <c r="B178" t="str">
        <f t="shared" si="52"/>
        <v>{"weekISO": 201518, "year":2015, "weekNumber": 18, "sales": 4641, "weigtedAverage": 5270.61538461538, "seasonalCoefficient": 0.880542339239324, "periodNumber": 174, "salesClearedFromSeasonality": 5270.61538461538, "trend": 5427.54451157624, "forecast": 4779.18274054889},</v>
      </c>
      <c r="C178" s="2">
        <v>201518</v>
      </c>
      <c r="D178" s="2" t="str">
        <f t="shared" si="53"/>
        <v>2015</v>
      </c>
      <c r="E178" s="2" t="str">
        <f t="shared" si="42"/>
        <v>18</v>
      </c>
      <c r="F178" s="2">
        <v>4641</v>
      </c>
      <c r="G178" s="3">
        <f t="shared" si="54"/>
        <v>5270.6153846153848</v>
      </c>
      <c r="H178" s="11">
        <f t="shared" si="55"/>
        <v>0.8805423392393239</v>
      </c>
      <c r="I178" s="1">
        <v>174</v>
      </c>
      <c r="J178" s="11">
        <f t="shared" si="56"/>
        <v>5270.6153846153848</v>
      </c>
      <c r="K178" s="11">
        <f t="shared" si="57"/>
        <v>917087.07692307699</v>
      </c>
      <c r="L178" s="11">
        <f t="shared" si="58"/>
        <v>30276</v>
      </c>
      <c r="M178" s="11">
        <f t="shared" si="46"/>
        <v>5427.5445115762368</v>
      </c>
      <c r="N178" s="11">
        <f t="shared" si="47"/>
        <v>4779.182740548893</v>
      </c>
      <c r="O178" s="11">
        <f t="shared" si="59"/>
        <v>-138.18274054889298</v>
      </c>
      <c r="P178" s="3">
        <f t="shared" si="60"/>
        <v>151426.04822500018</v>
      </c>
      <c r="Q178" s="3">
        <f t="shared" si="50"/>
        <v>1210887.9314230145</v>
      </c>
      <c r="R178" s="3">
        <f t="shared" si="61"/>
        <v>2.9774346164381165E-2</v>
      </c>
    </row>
    <row r="179" spans="2:18" ht="15.75" x14ac:dyDescent="0.25">
      <c r="B179" t="str">
        <f t="shared" si="52"/>
        <v>{"weekISO": 201519, "year":2015, "weekNumber": 19, "sales": 3827, "weigtedAverage": null, "seasonalCoefficient": 0.743320695748842, "periodNumber": 175, "salesClearedFromSeasonality": 5148.51802443704, "trend": 5432.48882441582, "forecast": 4038.08137261258},</v>
      </c>
      <c r="C179" s="2">
        <v>201519</v>
      </c>
      <c r="D179" s="2" t="str">
        <f t="shared" si="53"/>
        <v>2015</v>
      </c>
      <c r="E179" s="2" t="str">
        <f t="shared" si="42"/>
        <v>19</v>
      </c>
      <c r="F179" s="2">
        <v>3827</v>
      </c>
      <c r="G179" s="3" t="s">
        <v>42</v>
      </c>
      <c r="H179" s="16">
        <v>0.74332069574884241</v>
      </c>
      <c r="I179" s="1">
        <v>175</v>
      </c>
      <c r="J179" s="11">
        <f t="shared" si="56"/>
        <v>5148.5180244370449</v>
      </c>
      <c r="K179" s="11">
        <f t="shared" si="57"/>
        <v>900990.65427648288</v>
      </c>
      <c r="L179" s="11">
        <f t="shared" si="58"/>
        <v>30625</v>
      </c>
      <c r="M179" s="11">
        <f t="shared" si="46"/>
        <v>5432.4888244158219</v>
      </c>
      <c r="N179" s="11">
        <f t="shared" si="47"/>
        <v>4038.0813726125798</v>
      </c>
      <c r="O179" s="11">
        <f t="shared" si="59"/>
        <v>-211.0813726125798</v>
      </c>
      <c r="P179" s="3">
        <f t="shared" si="60"/>
        <v>1447533.8282250005</v>
      </c>
      <c r="Q179" s="3">
        <f t="shared" si="50"/>
        <v>3391140.2934519807</v>
      </c>
      <c r="R179" s="3">
        <f t="shared" si="61"/>
        <v>5.5155832927248447E-2</v>
      </c>
    </row>
    <row r="180" spans="2:18" ht="15.75" x14ac:dyDescent="0.25">
      <c r="B180" t="str">
        <f t="shared" si="52"/>
        <v>{"weekISO": 201520, "year":2015, "weekNumber": 20, "sales": 4198, "weigtedAverage": null, "seasonalCoefficient": 0.851847575461763, "periodNumber": 176, "salesClearedFromSeasonality": 4928.11169618506, "trend": 5437.43313725541, "forecast": 4631.86423470646},</v>
      </c>
      <c r="C180" s="2">
        <v>201520</v>
      </c>
      <c r="D180" s="2" t="str">
        <f t="shared" si="53"/>
        <v>2015</v>
      </c>
      <c r="E180" s="2" t="str">
        <f t="shared" si="42"/>
        <v>20</v>
      </c>
      <c r="F180" s="2">
        <v>4198</v>
      </c>
      <c r="G180" s="3" t="s">
        <v>42</v>
      </c>
      <c r="H180" s="16">
        <v>0.8518475754617626</v>
      </c>
      <c r="I180" s="1">
        <v>176</v>
      </c>
      <c r="J180" s="11">
        <f t="shared" si="56"/>
        <v>4928.111696185063</v>
      </c>
      <c r="K180" s="11">
        <f t="shared" si="57"/>
        <v>867347.65852857113</v>
      </c>
      <c r="L180" s="11">
        <f t="shared" si="58"/>
        <v>30976</v>
      </c>
      <c r="M180" s="11">
        <f t="shared" si="46"/>
        <v>5437.433137255407</v>
      </c>
      <c r="N180" s="11">
        <f t="shared" si="47"/>
        <v>4631.8642347064642</v>
      </c>
      <c r="O180" s="11">
        <f t="shared" si="59"/>
        <v>-433.86423470646423</v>
      </c>
      <c r="P180" s="3">
        <f t="shared" si="60"/>
        <v>692448.65822500037</v>
      </c>
      <c r="Q180" s="3">
        <f t="shared" si="50"/>
        <v>1556810.2816596082</v>
      </c>
      <c r="R180" s="3">
        <f t="shared" si="61"/>
        <v>0.10335022265518443</v>
      </c>
    </row>
    <row r="181" spans="2:18" ht="15.75" x14ac:dyDescent="0.25">
      <c r="B181" t="str">
        <f t="shared" si="52"/>
        <v>{"weekISO": 201521, "year":2015, "weekNumber": 21, "sales": 5661, "weigtedAverage": null, "seasonalCoefficient": 1.04204720455012, "periodNumber": 177, "salesClearedFromSeasonality": 5432.57539128852, "trend": 5442.37745009499, "forecast": 5671.21420797812},</v>
      </c>
      <c r="C181" s="2">
        <v>201521</v>
      </c>
      <c r="D181" s="2" t="str">
        <f t="shared" si="53"/>
        <v>2015</v>
      </c>
      <c r="E181" s="2" t="str">
        <f t="shared" si="42"/>
        <v>21</v>
      </c>
      <c r="F181" s="2">
        <v>5661</v>
      </c>
      <c r="G181" s="3" t="s">
        <v>42</v>
      </c>
      <c r="H181" s="16">
        <v>1.0420472045501239</v>
      </c>
      <c r="I181" s="1">
        <v>177</v>
      </c>
      <c r="J181" s="11">
        <f t="shared" si="56"/>
        <v>5432.575391288522</v>
      </c>
      <c r="K181" s="11">
        <f t="shared" si="57"/>
        <v>961565.84425806836</v>
      </c>
      <c r="L181" s="11">
        <f t="shared" si="58"/>
        <v>31329</v>
      </c>
      <c r="M181" s="11">
        <f t="shared" si="46"/>
        <v>5442.3774500949912</v>
      </c>
      <c r="N181" s="11">
        <f t="shared" si="47"/>
        <v>5671.214207978117</v>
      </c>
      <c r="O181" s="11">
        <f t="shared" si="59"/>
        <v>-10.214207978116974</v>
      </c>
      <c r="P181" s="3">
        <f t="shared" si="60"/>
        <v>397990.64822499972</v>
      </c>
      <c r="Q181" s="3">
        <f t="shared" si="50"/>
        <v>43418.916949788356</v>
      </c>
      <c r="R181" s="3">
        <f t="shared" si="61"/>
        <v>1.8043116018577944E-3</v>
      </c>
    </row>
    <row r="182" spans="2:18" ht="15.75" x14ac:dyDescent="0.25">
      <c r="B182" t="str">
        <f t="shared" si="52"/>
        <v>{"weekISO": 201522, "year":2015, "weekNumber": 22, "sales": 5706, "weigtedAverage": null, "seasonalCoefficient": 1.14179979029174, "periodNumber": 178, "salesClearedFromSeasonality": 4997.37348746759, "trend": 5447.32176293458, "forecast": 6219.75084657034},</v>
      </c>
      <c r="C182" s="2">
        <v>201522</v>
      </c>
      <c r="D182" s="2" t="str">
        <f t="shared" si="53"/>
        <v>2015</v>
      </c>
      <c r="E182" s="2" t="str">
        <f t="shared" si="42"/>
        <v>22</v>
      </c>
      <c r="F182" s="2">
        <v>5706</v>
      </c>
      <c r="G182" s="3" t="s">
        <v>42</v>
      </c>
      <c r="H182" s="16">
        <v>1.1417997902917412</v>
      </c>
      <c r="I182" s="1">
        <v>178</v>
      </c>
      <c r="J182" s="11">
        <f t="shared" si="56"/>
        <v>4997.3734874675883</v>
      </c>
      <c r="K182" s="11">
        <f t="shared" si="57"/>
        <v>889532.48076923075</v>
      </c>
      <c r="L182" s="11">
        <f t="shared" si="58"/>
        <v>31684</v>
      </c>
      <c r="M182" s="11">
        <f t="shared" si="46"/>
        <v>5447.3217629345763</v>
      </c>
      <c r="N182" s="11">
        <f t="shared" si="47"/>
        <v>6219.7508465703368</v>
      </c>
      <c r="O182" s="11">
        <f t="shared" si="59"/>
        <v>-513.75084657033676</v>
      </c>
      <c r="P182" s="3">
        <f t="shared" si="60"/>
        <v>456793.4982249997</v>
      </c>
      <c r="Q182" s="3">
        <f t="shared" si="50"/>
        <v>115711.93798027474</v>
      </c>
      <c r="R182" s="3">
        <f t="shared" si="61"/>
        <v>9.0036951729817169E-2</v>
      </c>
    </row>
    <row r="183" spans="2:18" ht="15.75" x14ac:dyDescent="0.25">
      <c r="B183" t="str">
        <f t="shared" si="52"/>
        <v>{"weekISO": 201523, "year":2015, "weekNumber": 23, "sales": 6128, "weigtedAverage": null, "seasonalCoefficient": 1.09527115364962, "periodNumber": 179, "salesClearedFromSeasonality": 5594.96155776631, "trend": 5452.26607577416, "forecast": 5971.70975481787},</v>
      </c>
      <c r="C183" s="2">
        <v>201523</v>
      </c>
      <c r="D183" s="2" t="str">
        <f t="shared" si="53"/>
        <v>2015</v>
      </c>
      <c r="E183" s="2" t="str">
        <f t="shared" si="42"/>
        <v>23</v>
      </c>
      <c r="F183" s="2">
        <v>6128</v>
      </c>
      <c r="G183" s="3" t="s">
        <v>42</v>
      </c>
      <c r="H183" s="16">
        <v>1.0952711536496234</v>
      </c>
      <c r="I183" s="1">
        <v>179</v>
      </c>
      <c r="J183" s="11">
        <f t="shared" si="56"/>
        <v>5594.9615577663099</v>
      </c>
      <c r="K183" s="11">
        <f t="shared" si="57"/>
        <v>1001498.1188401695</v>
      </c>
      <c r="L183" s="11">
        <f t="shared" si="58"/>
        <v>32041</v>
      </c>
      <c r="M183" s="11">
        <f t="shared" si="46"/>
        <v>5452.2660757741614</v>
      </c>
      <c r="N183" s="11">
        <f t="shared" si="47"/>
        <v>5971.7097548178708</v>
      </c>
      <c r="O183" s="11">
        <f t="shared" si="59"/>
        <v>156.29024518212918</v>
      </c>
      <c r="P183" s="3">
        <f t="shared" si="60"/>
        <v>1205307.5582249996</v>
      </c>
      <c r="Q183" s="3">
        <f t="shared" si="50"/>
        <v>8486.7361373157491</v>
      </c>
      <c r="R183" s="3">
        <f t="shared" si="61"/>
        <v>2.5504282829981916E-2</v>
      </c>
    </row>
    <row r="184" spans="2:18" ht="15.75" x14ac:dyDescent="0.25">
      <c r="B184" t="str">
        <f t="shared" si="52"/>
        <v>{"weekISO": 201524, "year":2015, "weekNumber": 24, "sales": 5758, "weigtedAverage": null, "seasonalCoefficient": 1.06282352404625, "periodNumber": 180, "salesClearedFromSeasonality": 5417.64448163405, "trend": 5457.21038861375, "forecast": 5800.05157668824},</v>
      </c>
      <c r="C184" s="2">
        <v>201524</v>
      </c>
      <c r="D184" s="2" t="str">
        <f t="shared" si="53"/>
        <v>2015</v>
      </c>
      <c r="E184" s="2" t="str">
        <f t="shared" si="42"/>
        <v>24</v>
      </c>
      <c r="F184" s="2">
        <v>5758</v>
      </c>
      <c r="G184" s="3" t="s">
        <v>42</v>
      </c>
      <c r="H184" s="16">
        <v>1.0628235240462454</v>
      </c>
      <c r="I184" s="1">
        <v>180</v>
      </c>
      <c r="J184" s="11">
        <f t="shared" si="56"/>
        <v>5417.6444816340545</v>
      </c>
      <c r="K184" s="11">
        <f t="shared" si="57"/>
        <v>975176.00669412978</v>
      </c>
      <c r="L184" s="11">
        <f t="shared" si="58"/>
        <v>32400</v>
      </c>
      <c r="M184" s="11">
        <f t="shared" si="46"/>
        <v>5457.2103886137456</v>
      </c>
      <c r="N184" s="11">
        <f t="shared" si="47"/>
        <v>5800.0515766882409</v>
      </c>
      <c r="O184" s="11">
        <f t="shared" si="59"/>
        <v>-42.051576688240857</v>
      </c>
      <c r="P184" s="3">
        <f t="shared" si="60"/>
        <v>529787.45822499972</v>
      </c>
      <c r="Q184" s="3">
        <f t="shared" si="50"/>
        <v>6325.7677144579338</v>
      </c>
      <c r="R184" s="3">
        <f t="shared" si="61"/>
        <v>7.3031567711429064E-3</v>
      </c>
    </row>
    <row r="185" spans="2:18" ht="15.75" x14ac:dyDescent="0.25">
      <c r="B185" t="str">
        <f t="shared" si="52"/>
        <v>{"weekISO": 201525, "year":2015, "weekNumber": 25, "sales": 6844, "weigtedAverage": null, "seasonalCoefficient": 1.05286118880504, "periodNumber": 181, "salesClearedFromSeasonality": 6500.38207578694, "trend": 5462.15470145333, "forecast": 5750.89069240918},</v>
      </c>
      <c r="C185" s="2">
        <v>201525</v>
      </c>
      <c r="D185" s="2" t="str">
        <f t="shared" si="53"/>
        <v>2015</v>
      </c>
      <c r="E185" s="2" t="str">
        <f t="shared" si="42"/>
        <v>25</v>
      </c>
      <c r="F185" s="2">
        <v>6844</v>
      </c>
      <c r="G185" s="3" t="s">
        <v>42</v>
      </c>
      <c r="H185" s="16">
        <v>1.0528611888050381</v>
      </c>
      <c r="I185" s="1">
        <v>181</v>
      </c>
      <c r="J185" s="11">
        <f t="shared" si="56"/>
        <v>6500.3820757869407</v>
      </c>
      <c r="K185" s="11">
        <f t="shared" si="57"/>
        <v>1176569.1557174362</v>
      </c>
      <c r="L185" s="11">
        <f t="shared" si="58"/>
        <v>32761</v>
      </c>
      <c r="M185" s="11">
        <f t="shared" si="46"/>
        <v>5462.1547014533307</v>
      </c>
      <c r="N185" s="11">
        <f t="shared" si="47"/>
        <v>5750.8906924091816</v>
      </c>
      <c r="O185" s="11">
        <f t="shared" si="59"/>
        <v>1093.1093075908184</v>
      </c>
      <c r="P185" s="3">
        <f t="shared" si="60"/>
        <v>3290106.238224999</v>
      </c>
      <c r="Q185" s="3">
        <f t="shared" si="50"/>
        <v>16562.552135219954</v>
      </c>
      <c r="R185" s="3">
        <f t="shared" si="61"/>
        <v>0.15971789999865843</v>
      </c>
    </row>
    <row r="186" spans="2:18" ht="15.75" x14ac:dyDescent="0.25">
      <c r="B186" t="str">
        <f t="shared" si="52"/>
        <v>{"weekISO": 201526, "year":2015, "weekNumber": 26, "sales": 5488, "weigtedAverage": null, "seasonalCoefficient": 1.00880246818853, "periodNumber": 182, "salesClearedFromSeasonality": 5440.1135733288, "trend": 5467.09901429291, "forecast": 5515.22297944975},</v>
      </c>
      <c r="C186" s="2">
        <v>201526</v>
      </c>
      <c r="D186" s="2" t="str">
        <f t="shared" si="53"/>
        <v>2015</v>
      </c>
      <c r="E186" s="2" t="str">
        <f t="shared" si="42"/>
        <v>26</v>
      </c>
      <c r="F186" s="2">
        <v>5488</v>
      </c>
      <c r="G186" s="3" t="s">
        <v>42</v>
      </c>
      <c r="H186" s="16">
        <v>1.0088024681885259</v>
      </c>
      <c r="I186" s="1">
        <v>182</v>
      </c>
      <c r="J186" s="11">
        <f t="shared" si="56"/>
        <v>5440.1135733288047</v>
      </c>
      <c r="K186" s="11">
        <f t="shared" si="57"/>
        <v>990100.67034584249</v>
      </c>
      <c r="L186" s="11">
        <f t="shared" si="58"/>
        <v>33124</v>
      </c>
      <c r="M186" s="11">
        <f t="shared" si="46"/>
        <v>5467.0990142929149</v>
      </c>
      <c r="N186" s="11">
        <f t="shared" si="47"/>
        <v>5515.2229794497498</v>
      </c>
      <c r="O186" s="11">
        <f t="shared" si="59"/>
        <v>-27.222979449749801</v>
      </c>
      <c r="P186" s="3">
        <f t="shared" si="60"/>
        <v>209640.3582249998</v>
      </c>
      <c r="Q186" s="3">
        <f t="shared" si="50"/>
        <v>132760.60875705309</v>
      </c>
      <c r="R186" s="3">
        <f t="shared" si="61"/>
        <v>4.9604554390943511E-3</v>
      </c>
    </row>
    <row r="187" spans="2:18" ht="15.75" x14ac:dyDescent="0.25">
      <c r="B187" t="str">
        <f t="shared" si="52"/>
        <v>{"weekISO": 201527, "year":2015, "weekNumber": 27, "sales": 5276, "weigtedAverage": null, "seasonalCoefficient": 0.98993588081164, "periodNumber": 183, "salesClearedFromSeasonality": 5329.63811320209, "trend": 5472.0433271325, "forecast": 5416.97203088437},</v>
      </c>
      <c r="C187" s="2">
        <v>201527</v>
      </c>
      <c r="D187" s="2" t="str">
        <f t="shared" si="53"/>
        <v>2015</v>
      </c>
      <c r="E187" s="2" t="str">
        <f t="shared" si="42"/>
        <v>27</v>
      </c>
      <c r="F187" s="2">
        <v>5276</v>
      </c>
      <c r="G187" s="3" t="s">
        <v>42</v>
      </c>
      <c r="H187" s="16">
        <v>0.98993588081163975</v>
      </c>
      <c r="I187" s="1">
        <v>183</v>
      </c>
      <c r="J187" s="11">
        <f t="shared" si="56"/>
        <v>5329.6381132020933</v>
      </c>
      <c r="K187" s="11">
        <f t="shared" si="57"/>
        <v>975323.77471598308</v>
      </c>
      <c r="L187" s="11">
        <f t="shared" si="58"/>
        <v>33489</v>
      </c>
      <c r="M187" s="11">
        <f t="shared" si="46"/>
        <v>5472.0433271325001</v>
      </c>
      <c r="N187" s="11">
        <f t="shared" si="47"/>
        <v>5416.9720308843671</v>
      </c>
      <c r="O187" s="11">
        <f t="shared" si="59"/>
        <v>-140.97203088436709</v>
      </c>
      <c r="P187" s="3">
        <f t="shared" si="60"/>
        <v>60449.598224999892</v>
      </c>
      <c r="Q187" s="3">
        <f t="shared" si="50"/>
        <v>214011.93582778532</v>
      </c>
      <c r="R187" s="3">
        <f t="shared" si="61"/>
        <v>2.6719490311669272E-2</v>
      </c>
    </row>
    <row r="188" spans="2:18" ht="15.75" x14ac:dyDescent="0.25">
      <c r="B188" t="str">
        <f t="shared" si="52"/>
        <v>{"weekISO": 201528, "year":2015, "weekNumber": 28, "sales": 4954, "weigtedAverage": null, "seasonalCoefficient": 0.924191724551727, "periodNumber": 184, "salesClearedFromSeasonality": 5360.35961845785, "trend": 5476.98763997209, "forecast": 5061.7866523343},</v>
      </c>
      <c r="C188" s="2">
        <v>201528</v>
      </c>
      <c r="D188" s="2" t="str">
        <f t="shared" si="53"/>
        <v>2015</v>
      </c>
      <c r="E188" s="2" t="str">
        <f t="shared" si="42"/>
        <v>28</v>
      </c>
      <c r="F188" s="2">
        <v>4954</v>
      </c>
      <c r="G188" s="3" t="s">
        <v>42</v>
      </c>
      <c r="H188" s="16">
        <v>0.92419172455172727</v>
      </c>
      <c r="I188" s="1">
        <v>184</v>
      </c>
      <c r="J188" s="11">
        <f t="shared" si="56"/>
        <v>5360.359618457851</v>
      </c>
      <c r="K188" s="11">
        <f t="shared" si="57"/>
        <v>986306.16979624459</v>
      </c>
      <c r="L188" s="11">
        <f t="shared" si="58"/>
        <v>33856</v>
      </c>
      <c r="M188" s="11">
        <f t="shared" si="46"/>
        <v>5476.9876399720852</v>
      </c>
      <c r="N188" s="11">
        <f t="shared" si="47"/>
        <v>5061.7866523342964</v>
      </c>
      <c r="O188" s="11">
        <f t="shared" si="59"/>
        <v>-107.78665233429638</v>
      </c>
      <c r="P188" s="3">
        <f t="shared" si="60"/>
        <v>5796.538225000033</v>
      </c>
      <c r="Q188" s="3">
        <f t="shared" si="50"/>
        <v>668796.21747421892</v>
      </c>
      <c r="R188" s="3">
        <f t="shared" si="61"/>
        <v>2.1757499461908837E-2</v>
      </c>
    </row>
    <row r="189" spans="2:18" ht="15.75" x14ac:dyDescent="0.25">
      <c r="B189" t="str">
        <f t="shared" si="52"/>
        <v>{"weekISO": 201529, "year":2015, "weekNumber": 29, "sales": 4898, "weigtedAverage": null, "seasonalCoefficient": 1.10389103184836, "periodNumber": 185, "salesClearedFromSeasonality": 4437.03215144231, "trend": 5481.93195281167, "forecast": 6051.45551991177},</v>
      </c>
      <c r="C189" s="2">
        <v>201529</v>
      </c>
      <c r="D189" s="2" t="str">
        <f t="shared" si="53"/>
        <v>2015</v>
      </c>
      <c r="E189" s="2" t="str">
        <f t="shared" si="42"/>
        <v>29</v>
      </c>
      <c r="F189" s="2">
        <v>4898</v>
      </c>
      <c r="G189" s="3" t="s">
        <v>42</v>
      </c>
      <c r="H189" s="16">
        <v>1.1038910318483606</v>
      </c>
      <c r="I189" s="1">
        <v>185</v>
      </c>
      <c r="J189" s="11">
        <f t="shared" si="56"/>
        <v>4437.0321514423076</v>
      </c>
      <c r="K189" s="11">
        <f t="shared" si="57"/>
        <v>820850.94801682688</v>
      </c>
      <c r="L189" s="11">
        <f t="shared" si="58"/>
        <v>34225</v>
      </c>
      <c r="M189" s="11">
        <f t="shared" si="46"/>
        <v>5481.9319528116703</v>
      </c>
      <c r="N189" s="11">
        <f t="shared" si="47"/>
        <v>6051.4555199117731</v>
      </c>
      <c r="O189" s="11">
        <f t="shared" si="59"/>
        <v>-1153.4555199117731</v>
      </c>
      <c r="P189" s="3">
        <f t="shared" si="60"/>
        <v>17459.658225000057</v>
      </c>
      <c r="Q189" s="3">
        <f t="shared" si="50"/>
        <v>29539.038472572593</v>
      </c>
      <c r="R189" s="3">
        <f t="shared" si="61"/>
        <v>0.23549520618860209</v>
      </c>
    </row>
    <row r="190" spans="2:18" ht="15.75" x14ac:dyDescent="0.25">
      <c r="B190" t="str">
        <f t="shared" si="52"/>
        <v>{"weekISO": 201530, "year":2015, "weekNumber": 30, "sales": 4717, "weigtedAverage": null, "seasonalCoefficient": 1.00200068055207, "periodNumber": 186, "salesClearedFromSeasonality": 4707.58163297963, "trend": 5486.87626565125, "forecast": 5497.85375228754},</v>
      </c>
      <c r="C190" s="2">
        <v>201530</v>
      </c>
      <c r="D190" s="2" t="str">
        <f t="shared" si="53"/>
        <v>2015</v>
      </c>
      <c r="E190" s="2" t="str">
        <f t="shared" si="42"/>
        <v>30</v>
      </c>
      <c r="F190" s="2">
        <v>4717</v>
      </c>
      <c r="G190" s="3" t="s">
        <v>42</v>
      </c>
      <c r="H190" s="16">
        <v>1.0020006805520667</v>
      </c>
      <c r="I190" s="1">
        <v>186</v>
      </c>
      <c r="J190" s="11">
        <f t="shared" si="56"/>
        <v>4707.5816329796316</v>
      </c>
      <c r="K190" s="11">
        <f t="shared" si="57"/>
        <v>875610.18373421149</v>
      </c>
      <c r="L190" s="11">
        <f t="shared" si="58"/>
        <v>34596</v>
      </c>
      <c r="M190" s="11">
        <f t="shared" si="46"/>
        <v>5486.8762656512545</v>
      </c>
      <c r="N190" s="11">
        <f t="shared" si="47"/>
        <v>5497.8537522875395</v>
      </c>
      <c r="O190" s="11">
        <f t="shared" si="59"/>
        <v>-780.85375228753946</v>
      </c>
      <c r="P190" s="3">
        <f t="shared" si="60"/>
        <v>98053.528225000133</v>
      </c>
      <c r="Q190" s="3">
        <f t="shared" si="50"/>
        <v>145719.71639543597</v>
      </c>
      <c r="R190" s="3">
        <f t="shared" si="61"/>
        <v>0.16554033332362508</v>
      </c>
    </row>
    <row r="191" spans="2:18" ht="15.75" x14ac:dyDescent="0.25">
      <c r="B191" t="str">
        <f t="shared" si="52"/>
        <v>{"weekISO": 201531, "year":2015, "weekNumber": 31, "sales": 4219, "weigtedAverage": null, "seasonalCoefficient": 1.12119021223952, "periodNumber": 187, "salesClearedFromSeasonality": 3762.96542187321, "trend": 5491.82057849084, "forecast": 6157.37547997951},</v>
      </c>
      <c r="C191" s="2">
        <v>201531</v>
      </c>
      <c r="D191" s="2" t="str">
        <f t="shared" si="53"/>
        <v>2015</v>
      </c>
      <c r="E191" s="2" t="str">
        <f t="shared" si="42"/>
        <v>31</v>
      </c>
      <c r="F191" s="2">
        <v>4219</v>
      </c>
      <c r="G191" s="3" t="s">
        <v>42</v>
      </c>
      <c r="H191" s="16">
        <v>1.1211902122395205</v>
      </c>
      <c r="I191" s="1">
        <v>187</v>
      </c>
      <c r="J191" s="11">
        <f t="shared" si="56"/>
        <v>3762.9654218732089</v>
      </c>
      <c r="K191" s="11">
        <f t="shared" si="57"/>
        <v>703674.53389029007</v>
      </c>
      <c r="L191" s="11">
        <f t="shared" si="58"/>
        <v>34969</v>
      </c>
      <c r="M191" s="11">
        <f t="shared" si="46"/>
        <v>5491.8205784908396</v>
      </c>
      <c r="N191" s="11">
        <f t="shared" si="47"/>
        <v>6157.3754799795106</v>
      </c>
      <c r="O191" s="11">
        <f t="shared" si="59"/>
        <v>-1938.3754799795106</v>
      </c>
      <c r="P191" s="3">
        <f t="shared" si="60"/>
        <v>657939.98822500033</v>
      </c>
      <c r="Q191" s="3">
        <f t="shared" si="50"/>
        <v>77166.844223130101</v>
      </c>
      <c r="R191" s="3">
        <f t="shared" si="61"/>
        <v>0.45943955439192002</v>
      </c>
    </row>
    <row r="192" spans="2:18" ht="15.75" x14ac:dyDescent="0.25">
      <c r="B192" t="str">
        <f t="shared" si="52"/>
        <v>{"weekISO": 201532, "year":2015, "weekNumber": 32, "sales": 4908, "weigtedAverage": null, "seasonalCoefficient": 1.05194950921633, "periodNumber": 188, "salesClearedFromSeasonality": 4665.62316632126, "trend": 5496.76489133042, "forecast": 5782.3191297126},</v>
      </c>
      <c r="C192" s="2">
        <v>201532</v>
      </c>
      <c r="D192" s="2" t="str">
        <f t="shared" si="53"/>
        <v>2015</v>
      </c>
      <c r="E192" s="2" t="str">
        <f t="shared" si="42"/>
        <v>32</v>
      </c>
      <c r="F192" s="2">
        <v>4908</v>
      </c>
      <c r="G192" s="3" t="s">
        <v>42</v>
      </c>
      <c r="H192" s="16">
        <v>1.0519495092163313</v>
      </c>
      <c r="I192" s="1">
        <v>188</v>
      </c>
      <c r="J192" s="11">
        <f t="shared" si="56"/>
        <v>4665.6231663212648</v>
      </c>
      <c r="K192" s="11">
        <f t="shared" si="57"/>
        <v>877137.15526839776</v>
      </c>
      <c r="L192" s="11">
        <f t="shared" si="58"/>
        <v>35344</v>
      </c>
      <c r="M192" s="11">
        <f t="shared" si="46"/>
        <v>5496.7648913304238</v>
      </c>
      <c r="N192" s="11">
        <f t="shared" si="47"/>
        <v>5782.3191297126004</v>
      </c>
      <c r="O192" s="11">
        <f t="shared" si="59"/>
        <v>-874.31912971260044</v>
      </c>
      <c r="P192" s="3">
        <f t="shared" si="60"/>
        <v>14916.958225000053</v>
      </c>
      <c r="Q192" s="3">
        <f t="shared" si="50"/>
        <v>9460.8969150984503</v>
      </c>
      <c r="R192" s="3">
        <f t="shared" si="61"/>
        <v>0.17814163197078248</v>
      </c>
    </row>
    <row r="193" spans="2:18" ht="15.75" x14ac:dyDescent="0.25">
      <c r="B193" t="str">
        <f t="shared" si="52"/>
        <v>{"weekISO": 201533, "year":2015, "weekNumber": 33, "sales": 4435, "weigtedAverage": null, "seasonalCoefficient": 1.0259771418213, "periodNumber": 189, "salesClearedFromSeasonality": 4322.70839107299, "trend": 5501.70920417001, "forecast": 5644.62788442627},</v>
      </c>
      <c r="C193" s="2">
        <v>201533</v>
      </c>
      <c r="D193" s="2" t="str">
        <f t="shared" si="53"/>
        <v>2015</v>
      </c>
      <c r="E193" s="2" t="str">
        <f t="shared" si="42"/>
        <v>33</v>
      </c>
      <c r="F193" s="2">
        <v>4435</v>
      </c>
      <c r="G193" s="3" t="s">
        <v>42</v>
      </c>
      <c r="H193" s="16">
        <v>1.0259771418212968</v>
      </c>
      <c r="I193" s="1">
        <v>189</v>
      </c>
      <c r="J193" s="11">
        <f t="shared" si="56"/>
        <v>4322.7083910729871</v>
      </c>
      <c r="K193" s="11">
        <f t="shared" si="57"/>
        <v>816991.8859127945</v>
      </c>
      <c r="L193" s="11">
        <f t="shared" si="58"/>
        <v>35721</v>
      </c>
      <c r="M193" s="11">
        <f t="shared" si="46"/>
        <v>5501.7092041700089</v>
      </c>
      <c r="N193" s="11">
        <f t="shared" si="47"/>
        <v>5644.627884426267</v>
      </c>
      <c r="O193" s="11">
        <f t="shared" si="59"/>
        <v>-1209.627884426267</v>
      </c>
      <c r="P193" s="3">
        <f t="shared" si="60"/>
        <v>354185.66822500026</v>
      </c>
      <c r="Q193" s="3">
        <f t="shared" si="50"/>
        <v>55205.443761630457</v>
      </c>
      <c r="R193" s="3">
        <f t="shared" si="61"/>
        <v>0.27274585894617071</v>
      </c>
    </row>
    <row r="194" spans="2:18" ht="15.75" x14ac:dyDescent="0.25">
      <c r="B194" t="str">
        <f t="shared" si="52"/>
        <v>{"weekISO": 201534, "year":2015, "weekNumber": 34, "sales": 4431, "weigtedAverage": null, "seasonalCoefficient": 0.894793201793912, "periodNumber": 190, "salesClearedFromSeasonality": 4951.9821910991, "trend": 5506.65351700959, "forecast": 4927.31613165472},</v>
      </c>
      <c r="C194" s="2">
        <v>201534</v>
      </c>
      <c r="D194" s="2" t="str">
        <f t="shared" si="53"/>
        <v>2015</v>
      </c>
      <c r="E194" s="2" t="str">
        <f t="shared" si="42"/>
        <v>34</v>
      </c>
      <c r="F194" s="2">
        <v>4431</v>
      </c>
      <c r="G194" s="3" t="s">
        <v>42</v>
      </c>
      <c r="H194" s="16">
        <v>0.89479320179391209</v>
      </c>
      <c r="I194" s="1">
        <v>190</v>
      </c>
      <c r="J194" s="11">
        <f t="shared" si="56"/>
        <v>4951.982191099105</v>
      </c>
      <c r="K194" s="11">
        <f t="shared" si="57"/>
        <v>940876.61630882998</v>
      </c>
      <c r="L194" s="11">
        <f t="shared" si="58"/>
        <v>36100</v>
      </c>
      <c r="M194" s="11">
        <f t="shared" si="46"/>
        <v>5506.653517009594</v>
      </c>
      <c r="N194" s="11">
        <f t="shared" si="47"/>
        <v>4927.3161316547212</v>
      </c>
      <c r="O194" s="11">
        <f t="shared" si="59"/>
        <v>-496.31613165472118</v>
      </c>
      <c r="P194" s="3">
        <f t="shared" si="60"/>
        <v>358962.74822500028</v>
      </c>
      <c r="Q194" s="3">
        <f t="shared" si="50"/>
        <v>906818.41966788389</v>
      </c>
      <c r="R194" s="3">
        <f t="shared" si="61"/>
        <v>0.11200995975055771</v>
      </c>
    </row>
    <row r="195" spans="2:18" ht="15.75" x14ac:dyDescent="0.25">
      <c r="B195" t="str">
        <f t="shared" si="52"/>
        <v>{"weekISO": 201535, "year":2015, "weekNumber": 35, "sales": 5299, "weigtedAverage": null, "seasonalCoefficient": 0.847293380102467, "periodNumber": 191, "salesClearedFromSeasonality": 6254.03210321219, "trend": 5511.59782984918, "forecast": 4669.94035501833},</v>
      </c>
      <c r="C195" s="2">
        <v>201535</v>
      </c>
      <c r="D195" s="2" t="str">
        <f t="shared" si="53"/>
        <v>2015</v>
      </c>
      <c r="E195" s="2" t="str">
        <f t="shared" si="42"/>
        <v>35</v>
      </c>
      <c r="F195" s="2">
        <v>5299</v>
      </c>
      <c r="G195" s="3" t="s">
        <v>42</v>
      </c>
      <c r="H195" s="16">
        <v>0.84729338010246746</v>
      </c>
      <c r="I195" s="1">
        <v>191</v>
      </c>
      <c r="J195" s="11">
        <f>F195/H195</f>
        <v>6254.0321032121901</v>
      </c>
      <c r="K195" s="11">
        <f t="shared" si="57"/>
        <v>1194520.1317135284</v>
      </c>
      <c r="L195" s="11">
        <f t="shared" si="58"/>
        <v>36481</v>
      </c>
      <c r="M195" s="11">
        <f t="shared" si="46"/>
        <v>5511.5978298491782</v>
      </c>
      <c r="N195" s="11">
        <f t="shared" si="47"/>
        <v>4669.9403550183342</v>
      </c>
      <c r="O195" s="11">
        <f t="shared" si="59"/>
        <v>629.05964498166577</v>
      </c>
      <c r="P195" s="3">
        <f t="shared" si="60"/>
        <v>72288.388224999886</v>
      </c>
      <c r="Q195" s="3">
        <f t="shared" si="50"/>
        <v>1463243.2438030969</v>
      </c>
      <c r="R195" s="3">
        <f t="shared" si="61"/>
        <v>0.11871289771309035</v>
      </c>
    </row>
    <row r="196" spans="2:18" ht="15.75" x14ac:dyDescent="0.25">
      <c r="B196" t="str">
        <f t="shared" si="52"/>
        <v>{"weekISO": 201536, "year":2015, "weekNumber": 36, "sales": 4930, "weigtedAverage": null, "seasonalCoefficient": 0.816717957570943, "periodNumber": 192, "salesClearedFromSeasonality": 6036.35557942506, "trend": 5516.54214268876, "forecast": 4505.4590316308},</v>
      </c>
      <c r="C196" s="2">
        <v>201536</v>
      </c>
      <c r="D196" s="2" t="str">
        <f t="shared" si="53"/>
        <v>2015</v>
      </c>
      <c r="E196" s="2" t="str">
        <f t="shared" si="42"/>
        <v>36</v>
      </c>
      <c r="F196" s="2">
        <v>4930</v>
      </c>
      <c r="G196" s="3" t="s">
        <v>42</v>
      </c>
      <c r="H196" s="16">
        <v>0.81671795757094257</v>
      </c>
      <c r="I196" s="1">
        <v>192</v>
      </c>
      <c r="J196" s="11">
        <f t="shared" si="56"/>
        <v>6036.3555794250615</v>
      </c>
      <c r="K196" s="11">
        <f t="shared" si="57"/>
        <v>1158980.2712496119</v>
      </c>
      <c r="L196" s="11">
        <f t="shared" si="58"/>
        <v>36864</v>
      </c>
      <c r="M196" s="11">
        <f t="shared" si="46"/>
        <v>5516.5421426887633</v>
      </c>
      <c r="N196" s="11">
        <f t="shared" si="47"/>
        <v>4505.4590316307977</v>
      </c>
      <c r="O196" s="11">
        <f t="shared" si="59"/>
        <v>424.54096836920235</v>
      </c>
      <c r="P196" s="3">
        <f t="shared" si="60"/>
        <v>10027.018225000043</v>
      </c>
      <c r="Q196" s="3">
        <f t="shared" si="50"/>
        <v>1888225.671966623</v>
      </c>
      <c r="R196" s="3">
        <f t="shared" si="61"/>
        <v>8.6113786687464985E-2</v>
      </c>
    </row>
    <row r="197" spans="2:18" ht="15.75" x14ac:dyDescent="0.25">
      <c r="B197" t="str">
        <f t="shared" si="52"/>
        <v>{"weekISO": 201537, "year":2015, "weekNumber": 37, "sales": 3717, "weigtedAverage": null, "seasonalCoefficient": 0.827752328411029, "periodNumber": 193, "salesClearedFromSeasonality": 4490.47362649554, "trend": 5521.48645552835, "forecast": 4570.42326985355},</v>
      </c>
      <c r="C197" s="2">
        <v>201537</v>
      </c>
      <c r="D197" s="2" t="str">
        <f t="shared" si="53"/>
        <v>2015</v>
      </c>
      <c r="E197" s="2" t="str">
        <f t="shared" ref="E197:E256" si="62">RIGHT(C197,2)</f>
        <v>37</v>
      </c>
      <c r="F197" s="2">
        <v>3717</v>
      </c>
      <c r="G197" s="3" t="s">
        <v>42</v>
      </c>
      <c r="H197" s="16">
        <v>0.82775232841102941</v>
      </c>
      <c r="I197" s="1">
        <v>193</v>
      </c>
      <c r="J197" s="11">
        <f t="shared" ref="J197:J204" si="63">F197/H197</f>
        <v>4490.4736264955372</v>
      </c>
      <c r="K197" s="11">
        <f t="shared" ref="K197:K204" si="64">I197*J197</f>
        <v>866661.40991363872</v>
      </c>
      <c r="L197" s="11">
        <f t="shared" ref="L197:L204" si="65">I197^2</f>
        <v>37249</v>
      </c>
      <c r="M197" s="11">
        <f t="shared" ref="M197:M255" si="66">$N$3+$L$3*I197</f>
        <v>5521.4864555283484</v>
      </c>
      <c r="N197" s="11">
        <f t="shared" ref="N197:N256" si="67">M197*H197</f>
        <v>4570.4232698535525</v>
      </c>
      <c r="O197" s="11">
        <f t="shared" ref="O197:O204" si="68">F197-N197</f>
        <v>-853.42326985355248</v>
      </c>
      <c r="P197" s="3">
        <f t="shared" ref="P197:P204" si="69">(F197-$U$4)^2</f>
        <v>1724323.5282250005</v>
      </c>
      <c r="Q197" s="3">
        <f t="shared" ref="Q197:Q255" si="70">(N197-$U$3)^2</f>
        <v>1713907.7654668812</v>
      </c>
      <c r="R197" s="3">
        <f t="shared" ref="R197:R203" si="71">ABS((F197-N197)/F197)</f>
        <v>0.22960001879299233</v>
      </c>
    </row>
    <row r="198" spans="2:18" ht="15.75" x14ac:dyDescent="0.25">
      <c r="B198" t="str">
        <f t="shared" ref="B198:B256" si="72">"{""weekISO"": "&amp;C198&amp;", ""year"":"&amp;D198&amp;", ""weekNumber"": "&amp;E198&amp;", ""sales"": "&amp;F198&amp;", ""weigtedAverage"": "&amp;G198&amp;", ""seasonalCoefficient"": "&amp;H198&amp;", ""periodNumber"": "&amp;I198&amp;", ""salesClearedFromSeasonality"": "&amp;J198&amp;", ""trend"": "&amp;M198&amp;", ""forecast"": "&amp;N198&amp;"},"</f>
        <v>{"weekISO": 201538, "year":2015, "weekNumber": 38, "sales": 3991, "weigtedAverage": null, "seasonalCoefficient": 0.783261139433409, "periodNumber": 194, "salesClearedFromSeasonality": 5095.36321805393, "trend": 5526.43076836793, "forecast": 4328.63846063172},</v>
      </c>
      <c r="C198" s="2">
        <v>201538</v>
      </c>
      <c r="D198" s="2" t="str">
        <f t="shared" ref="D198:D256" si="73">LEFT(C198,4)</f>
        <v>2015</v>
      </c>
      <c r="E198" s="2" t="str">
        <f t="shared" si="62"/>
        <v>38</v>
      </c>
      <c r="F198" s="2">
        <v>3991</v>
      </c>
      <c r="G198" s="3" t="s">
        <v>42</v>
      </c>
      <c r="H198" s="16">
        <v>0.7832611394334088</v>
      </c>
      <c r="I198" s="1">
        <v>194</v>
      </c>
      <c r="J198" s="11">
        <f t="shared" si="63"/>
        <v>5095.363218053928</v>
      </c>
      <c r="K198" s="11">
        <f t="shared" si="64"/>
        <v>988500.46430246206</v>
      </c>
      <c r="L198" s="11">
        <f t="shared" si="65"/>
        <v>37636</v>
      </c>
      <c r="M198" s="11">
        <f t="shared" si="66"/>
        <v>5526.4307683679326</v>
      </c>
      <c r="N198" s="11">
        <f t="shared" si="67"/>
        <v>4328.638460631716</v>
      </c>
      <c r="O198" s="11">
        <f t="shared" si="68"/>
        <v>-337.63846063171604</v>
      </c>
      <c r="P198" s="3">
        <f t="shared" si="69"/>
        <v>1079801.5482250005</v>
      </c>
      <c r="Q198" s="3">
        <f t="shared" si="70"/>
        <v>2405439.1127324682</v>
      </c>
      <c r="R198" s="3">
        <f t="shared" si="71"/>
        <v>8.4599965079357561E-2</v>
      </c>
    </row>
    <row r="199" spans="2:18" ht="15.75" x14ac:dyDescent="0.25">
      <c r="B199" t="str">
        <f t="shared" si="72"/>
        <v>{"weekISO": 201539, "year":2015, "weekNumber": 39, "sales": 3825, "weigtedAverage": null, "seasonalCoefficient": 0.674562887760857, "periodNumber": 195, "salesClearedFromSeasonality": 5670.33862876254, "trend": 5531.37508120752, "forecast": 3731.26034806779},</v>
      </c>
      <c r="C199" s="2">
        <v>201539</v>
      </c>
      <c r="D199" s="2" t="str">
        <f t="shared" si="73"/>
        <v>2015</v>
      </c>
      <c r="E199" s="2" t="str">
        <f t="shared" si="62"/>
        <v>39</v>
      </c>
      <c r="F199" s="2">
        <v>3825</v>
      </c>
      <c r="G199" s="3" t="s">
        <v>42</v>
      </c>
      <c r="H199" s="16">
        <v>0.67456288776085727</v>
      </c>
      <c r="I199" s="1">
        <v>195</v>
      </c>
      <c r="J199" s="11">
        <f t="shared" si="63"/>
        <v>5670.3386287625417</v>
      </c>
      <c r="K199" s="11">
        <f t="shared" si="64"/>
        <v>1105716.0326086956</v>
      </c>
      <c r="L199" s="11">
        <f t="shared" si="65"/>
        <v>38025</v>
      </c>
      <c r="M199" s="11">
        <f t="shared" si="66"/>
        <v>5531.3750812075177</v>
      </c>
      <c r="N199" s="11">
        <f t="shared" si="67"/>
        <v>3731.2603480677894</v>
      </c>
      <c r="O199" s="11">
        <f t="shared" si="68"/>
        <v>93.739651932210563</v>
      </c>
      <c r="P199" s="3">
        <f t="shared" si="69"/>
        <v>1452350.3682250006</v>
      </c>
      <c r="Q199" s="3">
        <f t="shared" si="70"/>
        <v>4615304.2742540324</v>
      </c>
      <c r="R199" s="3">
        <f t="shared" si="71"/>
        <v>2.4507098544368774E-2</v>
      </c>
    </row>
    <row r="200" spans="2:18" ht="15.75" x14ac:dyDescent="0.25">
      <c r="B200" t="str">
        <f t="shared" si="72"/>
        <v>{"weekISO": 201540, "year":2015, "weekNumber": 40, "sales": 4115, "weigtedAverage": null, "seasonalCoefficient": 0.797115097503273, "periodNumber": 196, "salesClearedFromSeasonality": 5162.36615375749, "trend": 5536.3193940471, "forecast": 4413.08377359512},</v>
      </c>
      <c r="C200" s="2">
        <v>201540</v>
      </c>
      <c r="D200" s="2" t="str">
        <f t="shared" si="73"/>
        <v>2015</v>
      </c>
      <c r="E200" s="2" t="str">
        <f t="shared" si="62"/>
        <v>40</v>
      </c>
      <c r="F200" s="2">
        <v>4115</v>
      </c>
      <c r="G200" s="3" t="s">
        <v>42</v>
      </c>
      <c r="H200" s="16">
        <v>0.79711509750327303</v>
      </c>
      <c r="I200" s="1">
        <v>196</v>
      </c>
      <c r="J200" s="11">
        <f t="shared" si="63"/>
        <v>5162.3661537574926</v>
      </c>
      <c r="K200" s="11">
        <f t="shared" si="64"/>
        <v>1011823.7661364685</v>
      </c>
      <c r="L200" s="11">
        <f t="shared" si="65"/>
        <v>38416</v>
      </c>
      <c r="M200" s="11">
        <f t="shared" si="66"/>
        <v>5536.3193940471028</v>
      </c>
      <c r="N200" s="11">
        <f t="shared" si="67"/>
        <v>4413.0837735951181</v>
      </c>
      <c r="O200" s="11">
        <f t="shared" si="68"/>
        <v>-298.08377359511815</v>
      </c>
      <c r="P200" s="3">
        <f t="shared" si="69"/>
        <v>837472.0682250004</v>
      </c>
      <c r="Q200" s="3">
        <f t="shared" si="70"/>
        <v>2150629.5770187438</v>
      </c>
      <c r="R200" s="3">
        <f t="shared" si="71"/>
        <v>7.2438341092373792E-2</v>
      </c>
    </row>
    <row r="201" spans="2:18" ht="15.75" x14ac:dyDescent="0.25">
      <c r="B201" t="str">
        <f t="shared" si="72"/>
        <v>{"weekISO": 201541, "year":2015, "weekNumber": 41, "sales": 3563, "weigtedAverage": null, "seasonalCoefficient": 0.753303964757709, "periodNumber": 197, "salesClearedFromSeasonality": 4729.83040935672, "trend": 5541.26370688669, "forecast": 4174.25592016574},</v>
      </c>
      <c r="C201" s="2">
        <v>201541</v>
      </c>
      <c r="D201" s="2" t="str">
        <f t="shared" si="73"/>
        <v>2015</v>
      </c>
      <c r="E201" s="2" t="str">
        <f t="shared" si="62"/>
        <v>41</v>
      </c>
      <c r="F201" s="2">
        <v>3563</v>
      </c>
      <c r="G201" s="3" t="s">
        <v>42</v>
      </c>
      <c r="H201" s="16">
        <v>0.75330396475770922</v>
      </c>
      <c r="I201" s="1">
        <v>197</v>
      </c>
      <c r="J201" s="11">
        <f t="shared" si="63"/>
        <v>4729.8304093567249</v>
      </c>
      <c r="K201" s="11">
        <f t="shared" si="64"/>
        <v>931776.59064327483</v>
      </c>
      <c r="L201" s="11">
        <f t="shared" si="65"/>
        <v>38809</v>
      </c>
      <c r="M201" s="11">
        <f t="shared" si="66"/>
        <v>5541.263706886687</v>
      </c>
      <c r="N201" s="11">
        <f t="shared" si="67"/>
        <v>4174.2559201657423</v>
      </c>
      <c r="O201" s="11">
        <f t="shared" si="68"/>
        <v>-611.25592016574228</v>
      </c>
      <c r="P201" s="3">
        <f t="shared" si="69"/>
        <v>2152485.1082250006</v>
      </c>
      <c r="Q201" s="3">
        <f t="shared" si="70"/>
        <v>2908151.6079463838</v>
      </c>
      <c r="R201" s="3">
        <f t="shared" si="71"/>
        <v>0.17155653105970875</v>
      </c>
    </row>
    <row r="202" spans="2:18" ht="15.75" x14ac:dyDescent="0.25">
      <c r="B202" t="str">
        <f t="shared" si="72"/>
        <v>{"weekISO": 201542, "year":2015, "weekNumber": 42, "sales": 3337, "weigtedAverage": null, "seasonalCoefficient": 0.742667780720264, "periodNumber": 198, "salesClearedFromSeasonality": 4493.26076427291, "trend": 5546.20801972627, "forecast": 4118.99000142304},</v>
      </c>
      <c r="C202" s="2">
        <v>201542</v>
      </c>
      <c r="D202" s="2" t="str">
        <f t="shared" si="73"/>
        <v>2015</v>
      </c>
      <c r="E202" s="2" t="str">
        <f t="shared" si="62"/>
        <v>42</v>
      </c>
      <c r="F202" s="2">
        <v>3337</v>
      </c>
      <c r="G202" s="3" t="s">
        <v>42</v>
      </c>
      <c r="H202" s="16">
        <v>0.74266778072026396</v>
      </c>
      <c r="I202" s="1">
        <v>198</v>
      </c>
      <c r="J202" s="11">
        <f>F202/H202</f>
        <v>4493.2607642729108</v>
      </c>
      <c r="K202" s="11">
        <f t="shared" si="64"/>
        <v>889665.63132603629</v>
      </c>
      <c r="L202" s="11">
        <f>I202^2</f>
        <v>39204</v>
      </c>
      <c r="M202" s="11">
        <f>$N$3+$L$3*I202</f>
        <v>5546.2080197262721</v>
      </c>
      <c r="N202" s="11">
        <f t="shared" si="67"/>
        <v>4118.9900014230407</v>
      </c>
      <c r="O202" s="11">
        <f t="shared" si="68"/>
        <v>-781.99000142304067</v>
      </c>
      <c r="P202" s="3">
        <f t="shared" si="69"/>
        <v>2866706.1282250006</v>
      </c>
      <c r="Q202" s="3">
        <f t="shared" si="70"/>
        <v>3099699.2269982402</v>
      </c>
      <c r="R202" s="3">
        <f t="shared" si="71"/>
        <v>0.23433922727690759</v>
      </c>
    </row>
    <row r="203" spans="2:18" ht="15.75" x14ac:dyDescent="0.25">
      <c r="B203" t="str">
        <f t="shared" si="72"/>
        <v>{"weekISO": 201543, "year":2015, "weekNumber": 43, "sales": 3185, "weigtedAverage": null, "seasonalCoefficient": 0.67063482922075, "periodNumber": 199, "salesClearedFromSeasonality": 4749.23141659797, "trend": 5551.15233256586, "forecast": 3722.79609652867},</v>
      </c>
      <c r="C203" s="2">
        <v>201543</v>
      </c>
      <c r="D203" s="2" t="str">
        <f t="shared" si="73"/>
        <v>2015</v>
      </c>
      <c r="E203" s="2" t="str">
        <f t="shared" si="62"/>
        <v>43</v>
      </c>
      <c r="F203" s="2">
        <v>3185</v>
      </c>
      <c r="G203" s="3" t="s">
        <v>42</v>
      </c>
      <c r="H203" s="16">
        <v>0.67063482922075002</v>
      </c>
      <c r="I203" s="1">
        <v>199</v>
      </c>
      <c r="J203" s="11">
        <f t="shared" si="63"/>
        <v>4749.2314165979697</v>
      </c>
      <c r="K203" s="11">
        <f t="shared" si="64"/>
        <v>945097.05190299591</v>
      </c>
      <c r="L203" s="11">
        <f t="shared" si="65"/>
        <v>39601</v>
      </c>
      <c r="M203" s="11">
        <f t="shared" si="66"/>
        <v>5551.1523325658573</v>
      </c>
      <c r="N203" s="11">
        <f t="shared" si="67"/>
        <v>3722.7960965286716</v>
      </c>
      <c r="O203" s="11">
        <f t="shared" si="68"/>
        <v>-537.79609652867157</v>
      </c>
      <c r="P203" s="3">
        <f t="shared" si="69"/>
        <v>3404523.1682250006</v>
      </c>
      <c r="Q203" s="3">
        <f t="shared" si="70"/>
        <v>4651743.8598198202</v>
      </c>
      <c r="R203" s="3">
        <f t="shared" si="71"/>
        <v>0.16885277756002248</v>
      </c>
    </row>
    <row r="204" spans="2:18" ht="15.75" x14ac:dyDescent="0.25">
      <c r="B204" t="str">
        <f t="shared" si="72"/>
        <v>{"weekISO": 201544, "year":2015, "weekNumber": 44, "sales": 3240, "weigtedAverage": null, "seasonalCoefficient": 0.70427647989131, "periodNumber": 200, "salesClearedFromSeasonality": 4600.46599951772, "trend": 5556.09664540544, "forecast": 3913.02818736206},</v>
      </c>
      <c r="C204" s="2">
        <v>201544</v>
      </c>
      <c r="D204" s="2" t="str">
        <f t="shared" si="73"/>
        <v>2015</v>
      </c>
      <c r="E204" s="2" t="str">
        <f t="shared" si="62"/>
        <v>44</v>
      </c>
      <c r="F204" s="2">
        <v>3240</v>
      </c>
      <c r="G204" s="3" t="s">
        <v>42</v>
      </c>
      <c r="H204" s="16">
        <v>0.70427647989131015</v>
      </c>
      <c r="I204" s="1">
        <v>200</v>
      </c>
      <c r="J204" s="11">
        <f t="shared" si="63"/>
        <v>4600.4659995177235</v>
      </c>
      <c r="K204" s="11">
        <f t="shared" si="64"/>
        <v>920093.19990354474</v>
      </c>
      <c r="L204" s="11">
        <f t="shared" si="65"/>
        <v>40000</v>
      </c>
      <c r="M204" s="11">
        <f>$N$3+$L$3*I204</f>
        <v>5556.0966454054414</v>
      </c>
      <c r="N204" s="11">
        <f t="shared" si="67"/>
        <v>3913.0281873620611</v>
      </c>
      <c r="O204" s="11">
        <f t="shared" si="68"/>
        <v>-673.02818736206109</v>
      </c>
      <c r="P204" s="3">
        <f t="shared" si="69"/>
        <v>3204583.318225001</v>
      </c>
      <c r="Q204" s="3">
        <f t="shared" si="70"/>
        <v>3867350.6991699594</v>
      </c>
      <c r="R204" s="3">
        <f>ABS((F204-N204)/F204)</f>
        <v>0.20772474918582132</v>
      </c>
    </row>
    <row r="205" spans="2:18" s="27" customFormat="1" ht="15.75" x14ac:dyDescent="0.25">
      <c r="B205" s="27" t="str">
        <f t="shared" si="72"/>
        <v>{"weekISO": 201545, "year":2015, "weekNumber": 45, "sales": null, "weigtedAverage": null, "seasonalCoefficient": 0.774824460582771, "periodNumber": 201, "salesClearedFromSeasonality": null, "trend": 5561.04095824503, "forecast": 4308.8305607509},</v>
      </c>
      <c r="C205" s="28">
        <v>201545</v>
      </c>
      <c r="D205" s="28" t="str">
        <f t="shared" si="73"/>
        <v>2015</v>
      </c>
      <c r="E205" s="28" t="str">
        <f t="shared" si="62"/>
        <v>45</v>
      </c>
      <c r="F205" s="29" t="s">
        <v>42</v>
      </c>
      <c r="G205" s="29" t="s">
        <v>42</v>
      </c>
      <c r="H205" s="30">
        <f>SUMIF($E$101:$E$204,E205,$H$101:$H$204)/2</f>
        <v>0.77482446058277121</v>
      </c>
      <c r="I205" s="31">
        <v>201</v>
      </c>
      <c r="J205" s="29" t="s">
        <v>42</v>
      </c>
      <c r="K205" s="29" t="s">
        <v>42</v>
      </c>
      <c r="L205" s="29" t="s">
        <v>42</v>
      </c>
      <c r="M205" s="32">
        <f t="shared" si="66"/>
        <v>5561.0409582450266</v>
      </c>
      <c r="N205" s="34">
        <f t="shared" si="67"/>
        <v>4308.8305607509001</v>
      </c>
      <c r="O205" s="32" t="s">
        <v>42</v>
      </c>
      <c r="P205" s="29" t="s">
        <v>42</v>
      </c>
      <c r="Q205" s="29">
        <f t="shared" si="70"/>
        <v>2467273.5035551363</v>
      </c>
      <c r="R205" s="29" t="s">
        <v>42</v>
      </c>
    </row>
    <row r="206" spans="2:18" ht="15.75" x14ac:dyDescent="0.25">
      <c r="B206" t="str">
        <f t="shared" si="72"/>
        <v>{"weekISO": 201546, "year":2015, "weekNumber": 46, "sales": null, "weigtedAverage": null, "seasonalCoefficient": 0.767920708475288, "periodNumber": 202, "salesClearedFromSeasonality": null, "trend": 5565.98527108461, "forecast": 4274.23535273431},</v>
      </c>
      <c r="C206" s="2">
        <v>201546</v>
      </c>
      <c r="D206" s="2" t="str">
        <f t="shared" si="73"/>
        <v>2015</v>
      </c>
      <c r="E206" s="2" t="str">
        <f t="shared" si="62"/>
        <v>46</v>
      </c>
      <c r="F206" s="3" t="s">
        <v>42</v>
      </c>
      <c r="G206" s="3" t="s">
        <v>42</v>
      </c>
      <c r="H206" s="13">
        <f t="shared" ref="H206:H236" si="74">SUMIF($E$101:$E$204,E206,$H$101:$H$204)/2</f>
        <v>0.76792070847528782</v>
      </c>
      <c r="I206" s="1">
        <v>202</v>
      </c>
      <c r="J206" s="3" t="s">
        <v>42</v>
      </c>
      <c r="K206" s="3" t="s">
        <v>42</v>
      </c>
      <c r="L206" s="3" t="s">
        <v>42</v>
      </c>
      <c r="M206" s="11">
        <f t="shared" si="66"/>
        <v>5565.9852710846117</v>
      </c>
      <c r="N206" s="34">
        <f t="shared" si="67"/>
        <v>4274.2353527343121</v>
      </c>
      <c r="O206" s="11" t="s">
        <v>42</v>
      </c>
      <c r="P206" s="3" t="s">
        <v>42</v>
      </c>
      <c r="Q206" s="3">
        <f t="shared" si="70"/>
        <v>2577151.573101575</v>
      </c>
      <c r="R206" s="3" t="s">
        <v>42</v>
      </c>
    </row>
    <row r="207" spans="2:18" ht="15.75" x14ac:dyDescent="0.25">
      <c r="B207" t="str">
        <f t="shared" si="72"/>
        <v>{"weekISO": 201547, "year":2015, "weekNumber": 47, "sales": null, "weigtedAverage": null, "seasonalCoefficient": 0.74654285780109, "periodNumber": 203, "salesClearedFromSeasonality": null, "trend": 5570.9295839242, "forecast": 4158.9376921914},</v>
      </c>
      <c r="C207" s="2">
        <v>201547</v>
      </c>
      <c r="D207" s="2" t="str">
        <f t="shared" si="73"/>
        <v>2015</v>
      </c>
      <c r="E207" s="2" t="str">
        <f t="shared" si="62"/>
        <v>47</v>
      </c>
      <c r="F207" s="3" t="s">
        <v>42</v>
      </c>
      <c r="G207" s="3" t="s">
        <v>42</v>
      </c>
      <c r="H207" s="13">
        <f>SUMIF($E$101:$E$204,E207,$H$101:$H$204)/2</f>
        <v>0.74654285780108953</v>
      </c>
      <c r="I207" s="1">
        <v>203</v>
      </c>
      <c r="J207" s="3" t="s">
        <v>42</v>
      </c>
      <c r="K207" s="3" t="s">
        <v>42</v>
      </c>
      <c r="L207" s="3" t="s">
        <v>42</v>
      </c>
      <c r="M207" s="11">
        <f t="shared" si="66"/>
        <v>5570.9295839241959</v>
      </c>
      <c r="N207" s="34">
        <f t="shared" si="67"/>
        <v>4158.9376921914036</v>
      </c>
      <c r="O207" s="11" t="s">
        <v>42</v>
      </c>
      <c r="P207" s="3" t="s">
        <v>42</v>
      </c>
      <c r="Q207" s="3">
        <f t="shared" si="70"/>
        <v>2960631.5342481197</v>
      </c>
      <c r="R207" s="3" t="s">
        <v>42</v>
      </c>
    </row>
    <row r="208" spans="2:18" ht="15.75" x14ac:dyDescent="0.25">
      <c r="B208" t="str">
        <f t="shared" si="72"/>
        <v>{"weekISO": 201548, "year":2015, "weekNumber": 48, "sales": null, "weigtedAverage": null, "seasonalCoefficient": 0.869001606094537, "periodNumber": 204, "salesClearedFromSeasonality": null, "trend": 5575.87389676378, "forecast": 4845.44337166833},</v>
      </c>
      <c r="C208" s="2">
        <v>201548</v>
      </c>
      <c r="D208" s="2" t="str">
        <f t="shared" si="73"/>
        <v>2015</v>
      </c>
      <c r="E208" s="2" t="str">
        <f t="shared" si="62"/>
        <v>48</v>
      </c>
      <c r="F208" s="3" t="s">
        <v>42</v>
      </c>
      <c r="G208" s="3" t="s">
        <v>42</v>
      </c>
      <c r="H208" s="13">
        <f t="shared" si="74"/>
        <v>0.86900160609453736</v>
      </c>
      <c r="I208" s="1">
        <v>204</v>
      </c>
      <c r="J208" s="3" t="s">
        <v>42</v>
      </c>
      <c r="K208" s="3" t="s">
        <v>42</v>
      </c>
      <c r="L208" s="3" t="s">
        <v>42</v>
      </c>
      <c r="M208" s="11">
        <f t="shared" si="66"/>
        <v>5575.873896763781</v>
      </c>
      <c r="N208" s="34">
        <f t="shared" si="67"/>
        <v>4845.4433716683325</v>
      </c>
      <c r="O208" s="11" t="s">
        <v>42</v>
      </c>
      <c r="P208" s="3" t="s">
        <v>42</v>
      </c>
      <c r="Q208" s="3">
        <f t="shared" si="70"/>
        <v>1069451.5377358939</v>
      </c>
      <c r="R208" s="3" t="s">
        <v>42</v>
      </c>
    </row>
    <row r="209" spans="2:18" ht="15.75" x14ac:dyDescent="0.25">
      <c r="B209" t="str">
        <f t="shared" si="72"/>
        <v>{"weekISO": 201549, "year":2015, "weekNumber": 49, "sales": null, "weigtedAverage": null, "seasonalCoefficient": 1.14905289441376, "periodNumber": 205, "salesClearedFromSeasonality": null, "trend": 5580.81820960337, "forecast": 6412.65531694176},</v>
      </c>
      <c r="C209" s="2">
        <v>201549</v>
      </c>
      <c r="D209" s="2" t="str">
        <f t="shared" si="73"/>
        <v>2015</v>
      </c>
      <c r="E209" s="2" t="str">
        <f t="shared" si="62"/>
        <v>49</v>
      </c>
      <c r="F209" s="3" t="s">
        <v>42</v>
      </c>
      <c r="G209" s="3" t="s">
        <v>42</v>
      </c>
      <c r="H209" s="13">
        <f t="shared" si="74"/>
        <v>1.1490528944137584</v>
      </c>
      <c r="I209" s="1">
        <v>205</v>
      </c>
      <c r="J209" s="3" t="s">
        <v>42</v>
      </c>
      <c r="K209" s="3" t="s">
        <v>42</v>
      </c>
      <c r="L209" s="3" t="s">
        <v>42</v>
      </c>
      <c r="M209" s="11">
        <f t="shared" si="66"/>
        <v>5580.8182096033652</v>
      </c>
      <c r="N209" s="34">
        <f t="shared" si="67"/>
        <v>6412.6553169417557</v>
      </c>
      <c r="O209" s="11" t="s">
        <v>42</v>
      </c>
      <c r="P209" s="3" t="s">
        <v>42</v>
      </c>
      <c r="Q209" s="3">
        <f t="shared" si="70"/>
        <v>284162.60696919059</v>
      </c>
      <c r="R209" s="3" t="s">
        <v>42</v>
      </c>
    </row>
    <row r="210" spans="2:18" ht="15.75" x14ac:dyDescent="0.25">
      <c r="B210" t="str">
        <f t="shared" si="72"/>
        <v>{"weekISO": 201550, "year":2015, "weekNumber": 50, "sales": null, "weigtedAverage": null, "seasonalCoefficient": 1.52155206537454, "periodNumber": 206, "salesClearedFromSeasonality": null, "trend": 5585.76252244295, "forecast": 8499.02850271479},</v>
      </c>
      <c r="C210" s="2">
        <v>201550</v>
      </c>
      <c r="D210" s="2" t="str">
        <f t="shared" si="73"/>
        <v>2015</v>
      </c>
      <c r="E210" s="2" t="str">
        <f t="shared" si="62"/>
        <v>50</v>
      </c>
      <c r="F210" s="3" t="s">
        <v>42</v>
      </c>
      <c r="G210" s="3" t="s">
        <v>42</v>
      </c>
      <c r="H210" s="13">
        <f t="shared" si="74"/>
        <v>1.5215520653745433</v>
      </c>
      <c r="I210" s="1">
        <v>206</v>
      </c>
      <c r="J210" s="3" t="s">
        <v>42</v>
      </c>
      <c r="K210" s="3" t="s">
        <v>42</v>
      </c>
      <c r="L210" s="3" t="s">
        <v>42</v>
      </c>
      <c r="M210" s="11">
        <f t="shared" si="66"/>
        <v>5585.7625224429503</v>
      </c>
      <c r="N210" s="34">
        <f t="shared" si="67"/>
        <v>8499.0285027147893</v>
      </c>
      <c r="O210" s="11" t="s">
        <v>42</v>
      </c>
      <c r="P210" s="3" t="s">
        <v>42</v>
      </c>
      <c r="Q210" s="3">
        <f t="shared" si="70"/>
        <v>6861477.601497123</v>
      </c>
      <c r="R210" s="3" t="s">
        <v>42</v>
      </c>
    </row>
    <row r="211" spans="2:18" ht="15.75" x14ac:dyDescent="0.25">
      <c r="B211" t="str">
        <f t="shared" si="72"/>
        <v>{"weekISO": 201551, "year":2015, "weekNumber": 51, "sales": null, "weigtedAverage": null, "seasonalCoefficient": 2.93937120491417, "periodNumber": 207, "salesClearedFromSeasonality": null, "trend": 5590.70683528254, "forecast": 16433.1626867463},</v>
      </c>
      <c r="C211" s="2">
        <v>201551</v>
      </c>
      <c r="D211" s="2" t="str">
        <f t="shared" si="73"/>
        <v>2015</v>
      </c>
      <c r="E211" s="2" t="str">
        <f t="shared" si="62"/>
        <v>51</v>
      </c>
      <c r="F211" s="3" t="s">
        <v>42</v>
      </c>
      <c r="G211" s="3" t="s">
        <v>42</v>
      </c>
      <c r="H211" s="13">
        <f>SUMIF($E$101:$E$204,E211,$H$101:$H$204)/2</f>
        <v>2.9393712049141714</v>
      </c>
      <c r="I211" s="1">
        <v>207</v>
      </c>
      <c r="J211" s="3" t="s">
        <v>42</v>
      </c>
      <c r="K211" s="3" t="s">
        <v>42</v>
      </c>
      <c r="L211" s="3" t="s">
        <v>42</v>
      </c>
      <c r="M211" s="11">
        <f t="shared" si="66"/>
        <v>5590.7068352825354</v>
      </c>
      <c r="N211" s="34">
        <f t="shared" si="67"/>
        <v>16433.16268674632</v>
      </c>
      <c r="O211" s="11" t="s">
        <v>42</v>
      </c>
      <c r="P211" s="3" t="s">
        <v>42</v>
      </c>
      <c r="Q211" s="3">
        <f t="shared" si="70"/>
        <v>111377975.1477118</v>
      </c>
      <c r="R211" s="3" t="s">
        <v>42</v>
      </c>
    </row>
    <row r="212" spans="2:18" ht="15.75" x14ac:dyDescent="0.25">
      <c r="B212" t="str">
        <f t="shared" si="72"/>
        <v>{"weekISO": 201552, "year":2015, "weekNumber": 52, "sales": null, "weigtedAverage": null, "seasonalCoefficient": 5.10707300109781, "periodNumber": 208, "salesClearedFromSeasonality": null, "trend": 5595.65114812212, "forecast": 28577.3989021364},</v>
      </c>
      <c r="C212" s="2">
        <v>201552</v>
      </c>
      <c r="D212" s="2" t="str">
        <f t="shared" si="73"/>
        <v>2015</v>
      </c>
      <c r="E212" s="2" t="str">
        <f t="shared" si="62"/>
        <v>52</v>
      </c>
      <c r="F212" s="3" t="s">
        <v>42</v>
      </c>
      <c r="G212" s="3" t="s">
        <v>42</v>
      </c>
      <c r="H212" s="13">
        <f t="shared" si="74"/>
        <v>5.1070730010978052</v>
      </c>
      <c r="I212" s="1">
        <v>208</v>
      </c>
      <c r="J212" s="3" t="s">
        <v>42</v>
      </c>
      <c r="K212" s="3" t="s">
        <v>42</v>
      </c>
      <c r="L212" s="3" t="s">
        <v>42</v>
      </c>
      <c r="M212" s="11">
        <f t="shared" si="66"/>
        <v>5595.6511481221205</v>
      </c>
      <c r="N212" s="34">
        <f t="shared" si="67"/>
        <v>28577.398902136418</v>
      </c>
      <c r="O212" s="11" t="s">
        <v>42</v>
      </c>
      <c r="P212" s="3" t="s">
        <v>42</v>
      </c>
      <c r="Q212" s="3">
        <f t="shared" si="70"/>
        <v>515190698.20530182</v>
      </c>
      <c r="R212" s="3" t="s">
        <v>42</v>
      </c>
    </row>
    <row r="213" spans="2:18" ht="15.75" x14ac:dyDescent="0.25">
      <c r="B213" t="str">
        <f t="shared" si="72"/>
        <v>{"weekISO": 201601, "year":2016, "weekNumber": 01, "sales": null, "weigtedAverage": null, "seasonalCoefficient": 3.00341853434244, "periodNumber": 209, "salesClearedFromSeasonality": null, "trend": 5600.5954609617, "forecast": 16820.9322108065},</v>
      </c>
      <c r="C213" s="2">
        <v>201601</v>
      </c>
      <c r="D213" s="2" t="str">
        <f t="shared" si="73"/>
        <v>2016</v>
      </c>
      <c r="E213" s="2" t="str">
        <f t="shared" si="62"/>
        <v>01</v>
      </c>
      <c r="F213" s="3" t="s">
        <v>42</v>
      </c>
      <c r="G213" s="3" t="s">
        <v>42</v>
      </c>
      <c r="H213" s="13">
        <f t="shared" si="74"/>
        <v>3.0034185343424395</v>
      </c>
      <c r="I213" s="1">
        <v>209</v>
      </c>
      <c r="J213" s="3" t="s">
        <v>42</v>
      </c>
      <c r="K213" s="3" t="s">
        <v>42</v>
      </c>
      <c r="L213" s="3" t="s">
        <v>42</v>
      </c>
      <c r="M213" s="11">
        <f>$N$3+$L$3*I213</f>
        <v>5600.5954609617047</v>
      </c>
      <c r="N213" s="34">
        <f t="shared" si="67"/>
        <v>16820.932210806524</v>
      </c>
      <c r="O213" s="11" t="s">
        <v>42</v>
      </c>
      <c r="P213" s="3" t="s">
        <v>42</v>
      </c>
      <c r="Q213" s="3">
        <f t="shared" si="70"/>
        <v>119713050.95867395</v>
      </c>
      <c r="R213" s="3" t="s">
        <v>42</v>
      </c>
    </row>
    <row r="214" spans="2:18" ht="15.75" x14ac:dyDescent="0.25">
      <c r="B214" t="str">
        <f t="shared" si="72"/>
        <v>{"weekISO": 201602, "year":2016, "weekNumber": 02, "sales": null, "weigtedAverage": null, "seasonalCoefficient": 0.705762327153429, "periodNumber": 210, "salesClearedFromSeasonality": null, "trend": 5605.53977380129, "forecast": 3956.1787957091},</v>
      </c>
      <c r="C214" s="2">
        <v>201602</v>
      </c>
      <c r="D214" s="2" t="str">
        <f t="shared" si="73"/>
        <v>2016</v>
      </c>
      <c r="E214" s="2" t="str">
        <f t="shared" si="62"/>
        <v>02</v>
      </c>
      <c r="F214" s="3" t="s">
        <v>42</v>
      </c>
      <c r="G214" s="3" t="s">
        <v>42</v>
      </c>
      <c r="H214" s="13">
        <f t="shared" si="74"/>
        <v>0.70576232715342868</v>
      </c>
      <c r="I214" s="1">
        <v>210</v>
      </c>
      <c r="J214" s="3" t="s">
        <v>42</v>
      </c>
      <c r="K214" s="3" t="s">
        <v>42</v>
      </c>
      <c r="L214" s="3" t="s">
        <v>42</v>
      </c>
      <c r="M214" s="11">
        <f>$N$3+$L$3*I214</f>
        <v>5605.5397738012898</v>
      </c>
      <c r="N214" s="34">
        <f t="shared" si="67"/>
        <v>3956.1787957091024</v>
      </c>
      <c r="O214" s="11" t="s">
        <v>42</v>
      </c>
      <c r="P214" s="3" t="s">
        <v>42</v>
      </c>
      <c r="Q214" s="3">
        <f t="shared" si="70"/>
        <v>3699496.3187906453</v>
      </c>
      <c r="R214" s="3" t="s">
        <v>42</v>
      </c>
    </row>
    <row r="215" spans="2:18" ht="15.75" x14ac:dyDescent="0.25">
      <c r="B215" t="str">
        <f t="shared" si="72"/>
        <v>{"weekISO": 201603, "year":2016, "weekNumber": 03, "sales": null, "weigtedAverage": null, "seasonalCoefficient": 0.86084109817536, "periodNumber": 211, "salesClearedFromSeasonality": null, "trend": 5610.48408664087, "forecast": 4829.73528243931},</v>
      </c>
      <c r="C215" s="2">
        <v>201603</v>
      </c>
      <c r="D215" s="2" t="str">
        <f t="shared" si="73"/>
        <v>2016</v>
      </c>
      <c r="E215" s="2" t="str">
        <f t="shared" si="62"/>
        <v>03</v>
      </c>
      <c r="F215" s="3" t="s">
        <v>42</v>
      </c>
      <c r="G215" s="3" t="s">
        <v>42</v>
      </c>
      <c r="H215" s="13">
        <f t="shared" si="74"/>
        <v>0.8608410981753597</v>
      </c>
      <c r="I215" s="1">
        <v>211</v>
      </c>
      <c r="J215" s="3" t="s">
        <v>42</v>
      </c>
      <c r="K215" s="3" t="s">
        <v>42</v>
      </c>
      <c r="L215" s="3" t="s">
        <v>42</v>
      </c>
      <c r="M215" s="11">
        <f t="shared" si="66"/>
        <v>5610.484086640874</v>
      </c>
      <c r="N215" s="34">
        <f t="shared" si="67"/>
        <v>4829.7352824393101</v>
      </c>
      <c r="O215" s="11" t="s">
        <v>42</v>
      </c>
      <c r="P215" s="3" t="s">
        <v>42</v>
      </c>
      <c r="Q215" s="3">
        <f t="shared" si="70"/>
        <v>1102187.0997023948</v>
      </c>
      <c r="R215" s="3" t="s">
        <v>42</v>
      </c>
    </row>
    <row r="216" spans="2:18" ht="15.75" x14ac:dyDescent="0.25">
      <c r="B216" t="str">
        <f t="shared" si="72"/>
        <v>{"weekISO": 201604, "year":2016, "weekNumber": 04, "sales": null, "weigtedAverage": null, "seasonalCoefficient": 0.678036478366991, "periodNumber": 212, "salesClearedFromSeasonality": null, "trend": 5615.42839948046, "forecast": 3807.46529650572},</v>
      </c>
      <c r="C216" s="2">
        <v>201604</v>
      </c>
      <c r="D216" s="2" t="str">
        <f t="shared" si="73"/>
        <v>2016</v>
      </c>
      <c r="E216" s="2" t="str">
        <f t="shared" si="62"/>
        <v>04</v>
      </c>
      <c r="F216" s="3" t="s">
        <v>42</v>
      </c>
      <c r="G216" s="3" t="s">
        <v>42</v>
      </c>
      <c r="H216" s="13">
        <f>SUMIF($E$101:$E$204,E216,$H$101:$H$204)/2</f>
        <v>0.67803647836699077</v>
      </c>
      <c r="I216" s="1">
        <v>212</v>
      </c>
      <c r="J216" s="3" t="s">
        <v>42</v>
      </c>
      <c r="K216" s="3" t="s">
        <v>42</v>
      </c>
      <c r="L216" s="3" t="s">
        <v>42</v>
      </c>
      <c r="M216" s="11">
        <f t="shared" si="66"/>
        <v>5615.4283994804591</v>
      </c>
      <c r="N216" s="34">
        <f>M216*H216</f>
        <v>3807.465296505718</v>
      </c>
      <c r="O216" s="11" t="s">
        <v>42</v>
      </c>
      <c r="P216" s="3" t="s">
        <v>42</v>
      </c>
      <c r="Q216" s="3">
        <f t="shared" si="70"/>
        <v>4293685.3359402604</v>
      </c>
      <c r="R216" s="3" t="s">
        <v>42</v>
      </c>
    </row>
    <row r="217" spans="2:18" ht="15.75" x14ac:dyDescent="0.25">
      <c r="B217" t="str">
        <f t="shared" si="72"/>
        <v>{"weekISO": 201605, "year":2016, "weekNumber": 05, "sales": null, "weigtedAverage": null, "seasonalCoefficient": 0.690776361190238, "periodNumber": 213, "salesClearedFromSeasonality": null, "trend": 5620.37271232004, "forecast": 3882.42061074935},</v>
      </c>
      <c r="C217" s="2">
        <v>201605</v>
      </c>
      <c r="D217" s="2" t="str">
        <f t="shared" si="73"/>
        <v>2016</v>
      </c>
      <c r="E217" s="2" t="str">
        <f t="shared" si="62"/>
        <v>05</v>
      </c>
      <c r="F217" s="3" t="s">
        <v>42</v>
      </c>
      <c r="G217" s="3" t="s">
        <v>42</v>
      </c>
      <c r="H217" s="13">
        <f t="shared" si="74"/>
        <v>0.69077636119023755</v>
      </c>
      <c r="I217" s="1">
        <v>213</v>
      </c>
      <c r="J217" s="3" t="s">
        <v>42</v>
      </c>
      <c r="K217" s="3" t="s">
        <v>42</v>
      </c>
      <c r="L217" s="3" t="s">
        <v>42</v>
      </c>
      <c r="M217" s="11">
        <f>$N$3+$L$3*I217</f>
        <v>5620.3727123200442</v>
      </c>
      <c r="N217" s="34">
        <f>M217*H217</f>
        <v>3882.420610749346</v>
      </c>
      <c r="O217" s="11" t="s">
        <v>42</v>
      </c>
      <c r="P217" s="3" t="s">
        <v>42</v>
      </c>
      <c r="Q217" s="3">
        <f t="shared" si="70"/>
        <v>3988670.6773769977</v>
      </c>
      <c r="R217" s="3" t="s">
        <v>42</v>
      </c>
    </row>
    <row r="218" spans="2:18" ht="15.75" x14ac:dyDescent="0.25">
      <c r="B218" t="str">
        <f t="shared" si="72"/>
        <v>{"weekISO": 201606, "year":2016, "weekNumber": 06, "sales": null, "weigtedAverage": null, "seasonalCoefficient": 0.653699165354497, "periodNumber": 214, "salesClearedFromSeasonality": null, "trend": 5625.31702515963, "forecast": 3677.26504420129},</v>
      </c>
      <c r="C218" s="2">
        <v>201606</v>
      </c>
      <c r="D218" s="2" t="str">
        <f t="shared" si="73"/>
        <v>2016</v>
      </c>
      <c r="E218" s="2" t="str">
        <f t="shared" si="62"/>
        <v>06</v>
      </c>
      <c r="F218" s="3" t="s">
        <v>42</v>
      </c>
      <c r="G218" s="3" t="s">
        <v>42</v>
      </c>
      <c r="H218" s="13">
        <f>SUMIF($E$101:$E$204,E218,$H$101:$H$204)/2</f>
        <v>0.65369916535449735</v>
      </c>
      <c r="I218" s="1">
        <v>214</v>
      </c>
      <c r="J218" s="3" t="s">
        <v>42</v>
      </c>
      <c r="K218" s="3" t="s">
        <v>42</v>
      </c>
      <c r="L218" s="3" t="s">
        <v>42</v>
      </c>
      <c r="M218" s="11">
        <f>$N$3+$L$3*I218</f>
        <v>5625.3170251596293</v>
      </c>
      <c r="N218" s="34">
        <f>M218*H218</f>
        <v>3677.2650442012937</v>
      </c>
      <c r="O218" s="11" t="s">
        <v>42</v>
      </c>
      <c r="P218" s="3" t="s">
        <v>42</v>
      </c>
      <c r="Q218" s="3">
        <f t="shared" si="70"/>
        <v>4850218.7891978603</v>
      </c>
      <c r="R218" s="3" t="s">
        <v>42</v>
      </c>
    </row>
    <row r="219" spans="2:18" ht="15.75" x14ac:dyDescent="0.25">
      <c r="B219" t="str">
        <f t="shared" si="72"/>
        <v>{"weekISO": 201607, "year":2016, "weekNumber": 07, "sales": null, "weigtedAverage": null, "seasonalCoefficient": 0.809016104554768, "periodNumber": 215, "salesClearedFromSeasonality": null, "trend": 5630.26133799921, "forecast": 4554.97209529344},</v>
      </c>
      <c r="C219" s="2">
        <v>201607</v>
      </c>
      <c r="D219" s="2" t="str">
        <f t="shared" si="73"/>
        <v>2016</v>
      </c>
      <c r="E219" s="2" t="str">
        <f t="shared" si="62"/>
        <v>07</v>
      </c>
      <c r="F219" s="3" t="s">
        <v>42</v>
      </c>
      <c r="G219" s="3" t="s">
        <v>42</v>
      </c>
      <c r="H219" s="13">
        <f t="shared" si="74"/>
        <v>0.80901610455476791</v>
      </c>
      <c r="I219" s="1">
        <v>215</v>
      </c>
      <c r="J219" s="3" t="s">
        <v>42</v>
      </c>
      <c r="K219" s="3" t="s">
        <v>42</v>
      </c>
      <c r="L219" s="3" t="s">
        <v>42</v>
      </c>
      <c r="M219" s="11">
        <f t="shared" si="66"/>
        <v>5630.2613379992135</v>
      </c>
      <c r="N219" s="34">
        <f t="shared" si="67"/>
        <v>4554.9720952934395</v>
      </c>
      <c r="O219" s="11" t="s">
        <v>42</v>
      </c>
      <c r="P219" s="3" t="s">
        <v>42</v>
      </c>
      <c r="Q219" s="3">
        <f t="shared" si="70"/>
        <v>1754602.7164012573</v>
      </c>
      <c r="R219" s="3" t="s">
        <v>42</v>
      </c>
    </row>
    <row r="220" spans="2:18" ht="15.75" x14ac:dyDescent="0.25">
      <c r="B220" t="str">
        <f t="shared" si="72"/>
        <v>{"weekISO": 201608, "year":2016, "weekNumber": 08, "sales": null, "weigtedAverage": null, "seasonalCoefficient": 0.610417219200476, "periodNumber": 216, "salesClearedFromSeasonality": null, "trend": 5635.2056508388, "forecast": 3439.82656300783},</v>
      </c>
      <c r="C220" s="2">
        <v>201608</v>
      </c>
      <c r="D220" s="2" t="str">
        <f t="shared" si="73"/>
        <v>2016</v>
      </c>
      <c r="E220" s="2" t="str">
        <f t="shared" si="62"/>
        <v>08</v>
      </c>
      <c r="F220" s="3" t="s">
        <v>42</v>
      </c>
      <c r="G220" s="3" t="s">
        <v>42</v>
      </c>
      <c r="H220" s="13">
        <f>SUMIF($E$101:$E$204,E220,$H$101:$H$204)/2</f>
        <v>0.61041721920047598</v>
      </c>
      <c r="I220" s="1">
        <v>216</v>
      </c>
      <c r="J220" s="3" t="s">
        <v>42</v>
      </c>
      <c r="K220" s="3" t="s">
        <v>42</v>
      </c>
      <c r="L220" s="3" t="s">
        <v>42</v>
      </c>
      <c r="M220" s="11">
        <f t="shared" si="66"/>
        <v>5635.2056508387986</v>
      </c>
      <c r="N220" s="34">
        <f t="shared" si="67"/>
        <v>3439.8265630078276</v>
      </c>
      <c r="O220" s="11" t="s">
        <v>42</v>
      </c>
      <c r="P220" s="3" t="s">
        <v>42</v>
      </c>
      <c r="Q220" s="3">
        <f t="shared" si="70"/>
        <v>5952427.4362756424</v>
      </c>
      <c r="R220" s="3" t="s">
        <v>42</v>
      </c>
    </row>
    <row r="221" spans="2:18" ht="15.75" x14ac:dyDescent="0.25">
      <c r="B221" t="str">
        <f t="shared" si="72"/>
        <v>{"weekISO": 201609, "year":2016, "weekNumber": 09, "sales": null, "weigtedAverage": null, "seasonalCoefficient": 0.741436766818691, "periodNumber": 217, "salesClearedFromSeasonality": null, "trend": 5640.14996367838, "forecast": 4181.81455344226},</v>
      </c>
      <c r="C221" s="2">
        <v>201609</v>
      </c>
      <c r="D221" s="2" t="str">
        <f t="shared" si="73"/>
        <v>2016</v>
      </c>
      <c r="E221" s="2" t="str">
        <f t="shared" si="62"/>
        <v>09</v>
      </c>
      <c r="F221" s="3" t="s">
        <v>42</v>
      </c>
      <c r="G221" s="3" t="s">
        <v>42</v>
      </c>
      <c r="H221" s="13">
        <f t="shared" si="74"/>
        <v>0.74143676681869131</v>
      </c>
      <c r="I221" s="1">
        <v>217</v>
      </c>
      <c r="J221" s="3" t="s">
        <v>42</v>
      </c>
      <c r="K221" s="3" t="s">
        <v>42</v>
      </c>
      <c r="L221" s="3" t="s">
        <v>42</v>
      </c>
      <c r="M221" s="11">
        <f t="shared" si="66"/>
        <v>5640.1499636783828</v>
      </c>
      <c r="N221" s="34">
        <f t="shared" si="67"/>
        <v>4181.8145534422592</v>
      </c>
      <c r="O221" s="11" t="s">
        <v>42</v>
      </c>
      <c r="P221" s="3" t="s">
        <v>42</v>
      </c>
      <c r="Q221" s="3">
        <f t="shared" si="70"/>
        <v>2882428.8073979048</v>
      </c>
      <c r="R221" s="3" t="s">
        <v>42</v>
      </c>
    </row>
    <row r="222" spans="2:18" ht="15.75" x14ac:dyDescent="0.25">
      <c r="B222" t="str">
        <f t="shared" si="72"/>
        <v>{"weekISO": 201610, "year":2016, "weekNumber": 10, "sales": null, "weigtedAverage": null, "seasonalCoefficient": 1.85063000273037, "periodNumber": 218, "salesClearedFromSeasonality": null, "trend": 5645.09427651797, "forecast": 10446.9808363656},</v>
      </c>
      <c r="C222" s="2">
        <v>201610</v>
      </c>
      <c r="D222" s="2" t="str">
        <f t="shared" si="73"/>
        <v>2016</v>
      </c>
      <c r="E222" s="2" t="str">
        <f t="shared" si="62"/>
        <v>10</v>
      </c>
      <c r="F222" s="3" t="s">
        <v>42</v>
      </c>
      <c r="G222" s="3" t="s">
        <v>42</v>
      </c>
      <c r="H222" s="13">
        <f t="shared" si="74"/>
        <v>1.8506300027303682</v>
      </c>
      <c r="I222" s="1">
        <v>218</v>
      </c>
      <c r="J222" s="3" t="s">
        <v>42</v>
      </c>
      <c r="K222" s="3" t="s">
        <v>42</v>
      </c>
      <c r="L222" s="3" t="s">
        <v>42</v>
      </c>
      <c r="M222" s="11">
        <f t="shared" si="66"/>
        <v>5645.094276517968</v>
      </c>
      <c r="N222" s="34">
        <f t="shared" si="67"/>
        <v>10446.980836365632</v>
      </c>
      <c r="O222" s="11" t="s">
        <v>42</v>
      </c>
      <c r="P222" s="3" t="s">
        <v>42</v>
      </c>
      <c r="Q222" s="3">
        <f t="shared" si="70"/>
        <v>20861093.10911639</v>
      </c>
      <c r="R222" s="3" t="s">
        <v>42</v>
      </c>
    </row>
    <row r="223" spans="2:18" ht="15.75" x14ac:dyDescent="0.25">
      <c r="B223" t="str">
        <f t="shared" si="72"/>
        <v>{"weekISO": 201611, "year":2016, "weekNumber": 11, "sales": null, "weigtedAverage": null, "seasonalCoefficient": 0.542857297180091, "periodNumber": 219, "salesClearedFromSeasonality": null, "trend": 5650.03858935755, "forecast": 3067.16467758186},</v>
      </c>
      <c r="C223" s="2">
        <v>201611</v>
      </c>
      <c r="D223" s="2" t="str">
        <f t="shared" si="73"/>
        <v>2016</v>
      </c>
      <c r="E223" s="2" t="str">
        <f t="shared" si="62"/>
        <v>11</v>
      </c>
      <c r="F223" s="3" t="s">
        <v>42</v>
      </c>
      <c r="G223" s="3" t="s">
        <v>42</v>
      </c>
      <c r="H223" s="13">
        <f>SUMIF($E$101:$E$204,E223,$H$101:$H$204)/2</f>
        <v>0.54285729718009113</v>
      </c>
      <c r="I223" s="1">
        <v>219</v>
      </c>
      <c r="J223" s="3" t="s">
        <v>42</v>
      </c>
      <c r="K223" s="3" t="s">
        <v>42</v>
      </c>
      <c r="L223" s="3" t="s">
        <v>42</v>
      </c>
      <c r="M223" s="11">
        <f t="shared" si="66"/>
        <v>5650.0385893575531</v>
      </c>
      <c r="N223" s="34">
        <f t="shared" si="67"/>
        <v>3067.1646775818558</v>
      </c>
      <c r="O223" s="11" t="s">
        <v>42</v>
      </c>
      <c r="P223" s="3" t="s">
        <v>42</v>
      </c>
      <c r="Q223" s="3">
        <f t="shared" si="70"/>
        <v>7909715.2231979845</v>
      </c>
      <c r="R223" s="3" t="s">
        <v>42</v>
      </c>
    </row>
    <row r="224" spans="2:18" ht="15.75" x14ac:dyDescent="0.25">
      <c r="B224" t="str">
        <f t="shared" si="72"/>
        <v>{"weekISO": 201612, "year":2016, "weekNumber": 12, "sales": null, "weigtedAverage": null, "seasonalCoefficient": 0.605649657963623, "periodNumber": 220, "salesClearedFromSeasonality": null, "trend": 5654.98290219714, "forecast": 3424.93846050583},</v>
      </c>
      <c r="C224" s="2">
        <v>201612</v>
      </c>
      <c r="D224" s="2" t="str">
        <f t="shared" si="73"/>
        <v>2016</v>
      </c>
      <c r="E224" s="2" t="str">
        <f t="shared" si="62"/>
        <v>12</v>
      </c>
      <c r="F224" s="3" t="s">
        <v>42</v>
      </c>
      <c r="G224" s="3" t="s">
        <v>42</v>
      </c>
      <c r="H224" s="13">
        <f t="shared" si="74"/>
        <v>0.6056496579636228</v>
      </c>
      <c r="I224" s="1">
        <v>220</v>
      </c>
      <c r="J224" s="3" t="s">
        <v>42</v>
      </c>
      <c r="K224" s="3" t="s">
        <v>42</v>
      </c>
      <c r="L224" s="3" t="s">
        <v>42</v>
      </c>
      <c r="M224" s="11">
        <f t="shared" si="66"/>
        <v>5654.9829021971373</v>
      </c>
      <c r="N224" s="34">
        <f t="shared" si="67"/>
        <v>3424.9384605058312</v>
      </c>
      <c r="O224" s="11" t="s">
        <v>42</v>
      </c>
      <c r="P224" s="3" t="s">
        <v>42</v>
      </c>
      <c r="Q224" s="3">
        <f t="shared" si="70"/>
        <v>6025295.8771189712</v>
      </c>
      <c r="R224" s="3" t="s">
        <v>42</v>
      </c>
    </row>
    <row r="225" spans="2:18" ht="15.75" x14ac:dyDescent="0.25">
      <c r="B225" t="str">
        <f t="shared" si="72"/>
        <v>{"weekISO": 201613, "year":2016, "weekNumber": 13, "sales": null, "weigtedAverage": null, "seasonalCoefficient": 0.628242594919513, "periodNumber": 221, "salesClearedFromSeasonality": null, "trend": 5659.92721503672, "forecast": 3555.80736063024},</v>
      </c>
      <c r="C225" s="2">
        <v>201613</v>
      </c>
      <c r="D225" s="2" t="str">
        <f t="shared" si="73"/>
        <v>2016</v>
      </c>
      <c r="E225" s="2" t="str">
        <f t="shared" si="62"/>
        <v>13</v>
      </c>
      <c r="F225" s="3" t="s">
        <v>42</v>
      </c>
      <c r="G225" s="3" t="s">
        <v>42</v>
      </c>
      <c r="H225" s="13">
        <f t="shared" si="74"/>
        <v>0.62824259491951251</v>
      </c>
      <c r="I225" s="1">
        <v>221</v>
      </c>
      <c r="J225" s="3" t="s">
        <v>42</v>
      </c>
      <c r="K225" s="3" t="s">
        <v>42</v>
      </c>
      <c r="L225" s="3" t="s">
        <v>42</v>
      </c>
      <c r="M225" s="11">
        <f t="shared" si="66"/>
        <v>5659.9272150367224</v>
      </c>
      <c r="N225" s="34">
        <f t="shared" si="67"/>
        <v>3555.8073606302401</v>
      </c>
      <c r="O225" s="11" t="s">
        <v>42</v>
      </c>
      <c r="P225" s="3" t="s">
        <v>42</v>
      </c>
      <c r="Q225" s="3">
        <f t="shared" si="70"/>
        <v>5399948.4276448814</v>
      </c>
      <c r="R225" s="3" t="s">
        <v>42</v>
      </c>
    </row>
    <row r="226" spans="2:18" ht="15.75" x14ac:dyDescent="0.25">
      <c r="B226" t="str">
        <f t="shared" si="72"/>
        <v>{"weekISO": 201614, "year":2016, "weekNumber": 14, "sales": null, "weigtedAverage": null, "seasonalCoefficient": 0.713881831634921, "periodNumber": 222, "salesClearedFromSeasonality": null, "trend": 5664.87152787631, "forecast": 4044.04886229685},</v>
      </c>
      <c r="C226" s="2">
        <v>201614</v>
      </c>
      <c r="D226" s="2" t="str">
        <f t="shared" si="73"/>
        <v>2016</v>
      </c>
      <c r="E226" s="2" t="str">
        <f t="shared" si="62"/>
        <v>14</v>
      </c>
      <c r="F226" s="3" t="s">
        <v>42</v>
      </c>
      <c r="G226" s="3" t="s">
        <v>42</v>
      </c>
      <c r="H226" s="13">
        <f>SUMIF($E$101:$E$204,E226,$H$101:$H$204)/2</f>
        <v>0.71388183163492136</v>
      </c>
      <c r="I226" s="1">
        <v>222</v>
      </c>
      <c r="J226" s="3" t="s">
        <v>42</v>
      </c>
      <c r="K226" s="3" t="s">
        <v>42</v>
      </c>
      <c r="L226" s="3" t="s">
        <v>42</v>
      </c>
      <c r="M226" s="11">
        <f t="shared" si="66"/>
        <v>5664.8715278763066</v>
      </c>
      <c r="N226" s="34">
        <f t="shared" si="67"/>
        <v>4044.0488622968533</v>
      </c>
      <c r="O226" s="11" t="s">
        <v>42</v>
      </c>
      <c r="P226" s="3" t="s">
        <v>42</v>
      </c>
      <c r="Q226" s="3">
        <f t="shared" si="70"/>
        <v>3369197.5814071377</v>
      </c>
      <c r="R226" s="3" t="s">
        <v>42</v>
      </c>
    </row>
    <row r="227" spans="2:18" ht="15.75" x14ac:dyDescent="0.25">
      <c r="B227" t="str">
        <f t="shared" si="72"/>
        <v>{"weekISO": 201615, "year":2016, "weekNumber": 15, "sales": null, "weigtedAverage": null, "seasonalCoefficient": 0.819726003488016, "periodNumber": 223, "salesClearedFromSeasonality": null, "trend": 5669.81584071589, "forecast": 4647.69547962308},</v>
      </c>
      <c r="C227" s="2">
        <v>201615</v>
      </c>
      <c r="D227" s="2" t="str">
        <f t="shared" si="73"/>
        <v>2016</v>
      </c>
      <c r="E227" s="2" t="str">
        <f t="shared" si="62"/>
        <v>15</v>
      </c>
      <c r="F227" s="3" t="s">
        <v>42</v>
      </c>
      <c r="G227" s="3" t="s">
        <v>42</v>
      </c>
      <c r="H227" s="13">
        <f t="shared" si="74"/>
        <v>0.81972600348801627</v>
      </c>
      <c r="I227" s="1">
        <v>223</v>
      </c>
      <c r="J227" s="3" t="s">
        <v>42</v>
      </c>
      <c r="K227" s="3" t="s">
        <v>42</v>
      </c>
      <c r="L227" s="3" t="s">
        <v>42</v>
      </c>
      <c r="M227" s="11">
        <f t="shared" si="66"/>
        <v>5669.8158407158917</v>
      </c>
      <c r="N227" s="34">
        <f t="shared" si="67"/>
        <v>4647.6954796230848</v>
      </c>
      <c r="O227" s="11" t="s">
        <v>42</v>
      </c>
      <c r="P227" s="3" t="s">
        <v>42</v>
      </c>
      <c r="Q227" s="3">
        <f t="shared" si="70"/>
        <v>1517554.9236634341</v>
      </c>
      <c r="R227" s="3" t="s">
        <v>42</v>
      </c>
    </row>
    <row r="228" spans="2:18" ht="15.75" x14ac:dyDescent="0.25">
      <c r="B228" t="str">
        <f t="shared" si="72"/>
        <v>{"weekISO": 201616, "year":2016, "weekNumber": 16, "sales": null, "weigtedAverage": null, "seasonalCoefficient": 0.772352978445015, "periodNumber": 224, "salesClearedFromSeasonality": null, "trend": 5674.76015355548, "forecast": 4382.91790655966},</v>
      </c>
      <c r="C228" s="2">
        <v>201616</v>
      </c>
      <c r="D228" s="2" t="str">
        <f t="shared" si="73"/>
        <v>2016</v>
      </c>
      <c r="E228" s="2" t="str">
        <f t="shared" si="62"/>
        <v>16</v>
      </c>
      <c r="F228" s="3" t="s">
        <v>42</v>
      </c>
      <c r="G228" s="3" t="s">
        <v>42</v>
      </c>
      <c r="H228" s="13">
        <f t="shared" si="74"/>
        <v>0.77235297844501516</v>
      </c>
      <c r="I228" s="1">
        <v>224</v>
      </c>
      <c r="J228" s="3" t="s">
        <v>42</v>
      </c>
      <c r="K228" s="3" t="s">
        <v>42</v>
      </c>
      <c r="L228" s="3" t="s">
        <v>42</v>
      </c>
      <c r="M228" s="11">
        <f>$N$3+$L$3*I228</f>
        <v>5674.7601535554768</v>
      </c>
      <c r="N228" s="34">
        <f>M228*H228</f>
        <v>4382.9179065596645</v>
      </c>
      <c r="O228" s="11" t="s">
        <v>42</v>
      </c>
      <c r="P228" s="3" t="s">
        <v>42</v>
      </c>
      <c r="Q228" s="3">
        <f t="shared" si="70"/>
        <v>2240016.1952841873</v>
      </c>
      <c r="R228" s="3" t="s">
        <v>42</v>
      </c>
    </row>
    <row r="229" spans="2:18" ht="15.75" x14ac:dyDescent="0.25">
      <c r="B229" t="str">
        <f t="shared" si="72"/>
        <v>{"weekISO": 201617, "year":2016, "weekNumber": 17, "sales": null, "weigtedAverage": null, "seasonalCoefficient": 0.799365693678214, "periodNumber": 225, "salesClearedFromSeasonality": null, "trend": 5679.70446639506, "forecast": 4540.16090066714},</v>
      </c>
      <c r="C229" s="2">
        <v>201617</v>
      </c>
      <c r="D229" s="2" t="str">
        <f t="shared" si="73"/>
        <v>2016</v>
      </c>
      <c r="E229" s="2" t="str">
        <f t="shared" si="62"/>
        <v>17</v>
      </c>
      <c r="F229" s="3" t="s">
        <v>42</v>
      </c>
      <c r="G229" s="3" t="s">
        <v>42</v>
      </c>
      <c r="H229" s="13">
        <f>SUMIF($E$101:$E$204,E229,$H$101:$H$204)/2</f>
        <v>0.79936569367821408</v>
      </c>
      <c r="I229" s="1">
        <v>225</v>
      </c>
      <c r="J229" s="3" t="s">
        <v>42</v>
      </c>
      <c r="K229" s="3" t="s">
        <v>42</v>
      </c>
      <c r="L229" s="3" t="s">
        <v>42</v>
      </c>
      <c r="M229" s="11">
        <f t="shared" si="66"/>
        <v>5679.7044663950619</v>
      </c>
      <c r="N229" s="34">
        <f>M229*H229</f>
        <v>4540.1609006671397</v>
      </c>
      <c r="O229" s="11" t="s">
        <v>42</v>
      </c>
      <c r="P229" s="3" t="s">
        <v>42</v>
      </c>
      <c r="Q229" s="3">
        <f t="shared" si="70"/>
        <v>1794060.3246312579</v>
      </c>
      <c r="R229" s="3" t="s">
        <v>42</v>
      </c>
    </row>
    <row r="230" spans="2:18" ht="15.75" x14ac:dyDescent="0.25">
      <c r="B230" t="str">
        <f t="shared" si="72"/>
        <v>{"weekISO": 201618, "year":2016, "weekNumber": 18, "sales": null, "weigtedAverage": null, "seasonalCoefficient": 0.805844435408436, "periodNumber": 226, "salesClearedFromSeasonality": null, "trend": 5684.64877923465, "forecast": 4580.9425859976},</v>
      </c>
      <c r="C230" s="2">
        <v>201618</v>
      </c>
      <c r="D230" s="2" t="str">
        <f t="shared" si="73"/>
        <v>2016</v>
      </c>
      <c r="E230" s="2" t="str">
        <f t="shared" si="62"/>
        <v>18</v>
      </c>
      <c r="F230" s="3" t="s">
        <v>42</v>
      </c>
      <c r="G230" s="3" t="s">
        <v>42</v>
      </c>
      <c r="H230" s="13">
        <f t="shared" si="74"/>
        <v>0.80584443540843598</v>
      </c>
      <c r="I230" s="1">
        <v>226</v>
      </c>
      <c r="J230" s="3" t="s">
        <v>42</v>
      </c>
      <c r="K230" s="3" t="s">
        <v>42</v>
      </c>
      <c r="L230" s="3" t="s">
        <v>42</v>
      </c>
      <c r="M230" s="11">
        <f>$N$3+$L$3*I230</f>
        <v>5684.6487792346461</v>
      </c>
      <c r="N230" s="34">
        <f>M230*H230</f>
        <v>4580.9425859975981</v>
      </c>
      <c r="O230" s="11" t="s">
        <v>42</v>
      </c>
      <c r="P230" s="3" t="s">
        <v>42</v>
      </c>
      <c r="Q230" s="3">
        <f t="shared" si="70"/>
        <v>1686475.42247749</v>
      </c>
      <c r="R230" s="3" t="s">
        <v>42</v>
      </c>
    </row>
    <row r="231" spans="2:18" ht="15.75" x14ac:dyDescent="0.25">
      <c r="B231" t="str">
        <f t="shared" si="72"/>
        <v>{"weekISO": 201619, "year":2016, "weekNumber": 19, "sales": null, "weigtedAverage": null, "seasonalCoefficient": 0.743320695748842, "periodNumber": 227, "salesClearedFromSeasonality": null, "trend": 5689.59309207423, "forecast": 4229.19229572843},</v>
      </c>
      <c r="C231" s="2">
        <v>201619</v>
      </c>
      <c r="D231" s="2" t="str">
        <f t="shared" si="73"/>
        <v>2016</v>
      </c>
      <c r="E231" s="2" t="str">
        <f t="shared" si="62"/>
        <v>19</v>
      </c>
      <c r="F231" s="3" t="s">
        <v>42</v>
      </c>
      <c r="G231" s="3" t="s">
        <v>42</v>
      </c>
      <c r="H231" s="13">
        <f t="shared" si="74"/>
        <v>0.74332069574884241</v>
      </c>
      <c r="I231" s="1">
        <v>227</v>
      </c>
      <c r="J231" s="3" t="s">
        <v>42</v>
      </c>
      <c r="K231" s="3" t="s">
        <v>42</v>
      </c>
      <c r="L231" s="3" t="s">
        <v>42</v>
      </c>
      <c r="M231" s="11">
        <f t="shared" si="66"/>
        <v>5689.5930920742312</v>
      </c>
      <c r="N231" s="34">
        <f t="shared" si="67"/>
        <v>4229.1922957284251</v>
      </c>
      <c r="O231" s="11" t="s">
        <v>42</v>
      </c>
      <c r="P231" s="3" t="s">
        <v>42</v>
      </c>
      <c r="Q231" s="3">
        <f t="shared" si="70"/>
        <v>2723800.2760030371</v>
      </c>
      <c r="R231" s="3" t="s">
        <v>42</v>
      </c>
    </row>
    <row r="232" spans="2:18" ht="15.75" x14ac:dyDescent="0.25">
      <c r="B232" t="str">
        <f t="shared" si="72"/>
        <v>{"weekISO": 201620, "year":2016, "weekNumber": 20, "sales": null, "weigtedAverage": null, "seasonalCoefficient": 0.851847575461763, "periodNumber": 228, "salesClearedFromSeasonality": null, "trend": 5694.53740491382, "forecast": 4850.87788175215},</v>
      </c>
      <c r="C232" s="2">
        <v>201620</v>
      </c>
      <c r="D232" s="2" t="str">
        <f t="shared" si="73"/>
        <v>2016</v>
      </c>
      <c r="E232" s="2" t="str">
        <f t="shared" si="62"/>
        <v>20</v>
      </c>
      <c r="F232" s="3" t="s">
        <v>42</v>
      </c>
      <c r="G232" s="3" t="s">
        <v>42</v>
      </c>
      <c r="H232" s="13">
        <f t="shared" si="74"/>
        <v>0.8518475754617626</v>
      </c>
      <c r="I232" s="1">
        <v>228</v>
      </c>
      <c r="J232" s="3" t="s">
        <v>42</v>
      </c>
      <c r="K232" s="3" t="s">
        <v>42</v>
      </c>
      <c r="L232" s="3" t="s">
        <v>42</v>
      </c>
      <c r="M232" s="11">
        <f t="shared" si="66"/>
        <v>5694.5374049138154</v>
      </c>
      <c r="N232" s="34">
        <f t="shared" si="67"/>
        <v>4850.8778817521516</v>
      </c>
      <c r="O232" s="11" t="s">
        <v>42</v>
      </c>
      <c r="P232" s="3" t="s">
        <v>42</v>
      </c>
      <c r="Q232" s="3">
        <f t="shared" si="70"/>
        <v>1058240.9515988182</v>
      </c>
      <c r="R232" s="3" t="s">
        <v>42</v>
      </c>
    </row>
    <row r="233" spans="2:18" ht="15.75" x14ac:dyDescent="0.25">
      <c r="B233" t="str">
        <f t="shared" si="72"/>
        <v>{"weekISO": 201621, "year":2016, "weekNumber": 21, "sales": null, "weigtedAverage": null, "seasonalCoefficient": 1.04204720455012, "periodNumber": 229, "salesClearedFromSeasonality": null, "trend": 5699.4817177534, "forecast": 5939.12899136947},</v>
      </c>
      <c r="C233" s="2">
        <v>201621</v>
      </c>
      <c r="D233" s="2" t="str">
        <f t="shared" si="73"/>
        <v>2016</v>
      </c>
      <c r="E233" s="2" t="str">
        <f t="shared" si="62"/>
        <v>21</v>
      </c>
      <c r="F233" s="3" t="s">
        <v>42</v>
      </c>
      <c r="G233" s="3" t="s">
        <v>42</v>
      </c>
      <c r="H233" s="13">
        <f t="shared" si="74"/>
        <v>1.0420472045501239</v>
      </c>
      <c r="I233" s="1">
        <v>229</v>
      </c>
      <c r="J233" s="3" t="s">
        <v>42</v>
      </c>
      <c r="K233" s="3" t="s">
        <v>42</v>
      </c>
      <c r="L233" s="3" t="s">
        <v>42</v>
      </c>
      <c r="M233" s="11">
        <f t="shared" si="66"/>
        <v>5699.4817177534005</v>
      </c>
      <c r="N233" s="34">
        <f t="shared" si="67"/>
        <v>5939.1289913694691</v>
      </c>
      <c r="O233" s="11" t="s">
        <v>42</v>
      </c>
      <c r="P233" s="3" t="s">
        <v>42</v>
      </c>
      <c r="Q233" s="3">
        <f t="shared" si="70"/>
        <v>3545.3354627589229</v>
      </c>
      <c r="R233" s="3" t="s">
        <v>42</v>
      </c>
    </row>
    <row r="234" spans="2:18" ht="15.75" x14ac:dyDescent="0.25">
      <c r="B234" t="str">
        <f t="shared" si="72"/>
        <v>{"weekISO": 201622, "year":2016, "weekNumber": 22, "sales": null, "weigtedAverage": null, "seasonalCoefficient": 1.14179979029174, "periodNumber": 230, "salesClearedFromSeasonality": null, "trend": 5704.42603059299, "forecast": 6513.31244546582},</v>
      </c>
      <c r="C234" s="2">
        <v>201622</v>
      </c>
      <c r="D234" s="2" t="str">
        <f t="shared" si="73"/>
        <v>2016</v>
      </c>
      <c r="E234" s="2" t="str">
        <f t="shared" si="62"/>
        <v>22</v>
      </c>
      <c r="F234" s="3" t="s">
        <v>42</v>
      </c>
      <c r="G234" s="3" t="s">
        <v>42</v>
      </c>
      <c r="H234" s="13">
        <f t="shared" si="74"/>
        <v>1.1417997902917412</v>
      </c>
      <c r="I234" s="1">
        <v>230</v>
      </c>
      <c r="J234" s="3" t="s">
        <v>42</v>
      </c>
      <c r="K234" s="3" t="s">
        <v>42</v>
      </c>
      <c r="L234" s="3" t="s">
        <v>42</v>
      </c>
      <c r="M234" s="11">
        <f t="shared" si="66"/>
        <v>5704.4260305929856</v>
      </c>
      <c r="N234" s="34">
        <f t="shared" si="67"/>
        <v>6513.3124454658209</v>
      </c>
      <c r="O234" s="11" t="s">
        <v>42</v>
      </c>
      <c r="P234" s="3" t="s">
        <v>42</v>
      </c>
      <c r="Q234" s="3">
        <f t="shared" si="70"/>
        <v>401608.86328523565</v>
      </c>
      <c r="R234" s="3" t="s">
        <v>42</v>
      </c>
    </row>
    <row r="235" spans="2:18" ht="15.75" x14ac:dyDescent="0.25">
      <c r="B235" t="str">
        <f t="shared" si="72"/>
        <v>{"weekISO": 201623, "year":2016, "weekNumber": 23, "sales": null, "weigtedAverage": null, "seasonalCoefficient": 1.09527115364962, "periodNumber": 231, "salesClearedFromSeasonality": null, "trend": 5709.37034343257, "forecast": 6253.30864266434},</v>
      </c>
      <c r="C235" s="2">
        <v>201623</v>
      </c>
      <c r="D235" s="2" t="str">
        <f t="shared" si="73"/>
        <v>2016</v>
      </c>
      <c r="E235" s="2" t="str">
        <f t="shared" si="62"/>
        <v>23</v>
      </c>
      <c r="F235" s="3" t="s">
        <v>42</v>
      </c>
      <c r="G235" s="3" t="s">
        <v>42</v>
      </c>
      <c r="H235" s="13">
        <f t="shared" si="74"/>
        <v>1.0952711536496234</v>
      </c>
      <c r="I235" s="1">
        <v>231</v>
      </c>
      <c r="J235" s="3" t="s">
        <v>42</v>
      </c>
      <c r="K235" s="3" t="s">
        <v>42</v>
      </c>
      <c r="L235" s="3" t="s">
        <v>42</v>
      </c>
      <c r="M235" s="11">
        <f t="shared" si="66"/>
        <v>5709.3703434325707</v>
      </c>
      <c r="N235" s="34">
        <f t="shared" si="67"/>
        <v>6253.3086426643376</v>
      </c>
      <c r="O235" s="11" t="s">
        <v>42</v>
      </c>
      <c r="P235" s="3" t="s">
        <v>42</v>
      </c>
      <c r="Q235" s="3">
        <f t="shared" si="70"/>
        <v>139668.41054114175</v>
      </c>
      <c r="R235" s="3" t="s">
        <v>42</v>
      </c>
    </row>
    <row r="236" spans="2:18" ht="15.75" x14ac:dyDescent="0.25">
      <c r="B236" t="str">
        <f t="shared" si="72"/>
        <v>{"weekISO": 201624, "year":2016, "weekNumber": 24, "sales": null, "weigtedAverage": null, "seasonalCoefficient": 1.06282352404625, "periodNumber": 232, "salesClearedFromSeasonality": null, "trend": 5714.31465627215, "forecast": 6073.30804048828},</v>
      </c>
      <c r="C236" s="2">
        <v>201624</v>
      </c>
      <c r="D236" s="2" t="str">
        <f t="shared" si="73"/>
        <v>2016</v>
      </c>
      <c r="E236" s="2" t="str">
        <f t="shared" si="62"/>
        <v>24</v>
      </c>
      <c r="F236" s="3" t="s">
        <v>42</v>
      </c>
      <c r="G236" s="3" t="s">
        <v>42</v>
      </c>
      <c r="H236" s="13">
        <f t="shared" si="74"/>
        <v>1.0628235240462454</v>
      </c>
      <c r="I236" s="1">
        <v>232</v>
      </c>
      <c r="J236" s="3" t="s">
        <v>42</v>
      </c>
      <c r="K236" s="3" t="s">
        <v>42</v>
      </c>
      <c r="L236" s="3" t="s">
        <v>42</v>
      </c>
      <c r="M236" s="11">
        <f t="shared" si="66"/>
        <v>5714.3146562721549</v>
      </c>
      <c r="N236" s="34">
        <f t="shared" si="67"/>
        <v>6073.3080404882812</v>
      </c>
      <c r="O236" s="11" t="s">
        <v>42</v>
      </c>
      <c r="P236" s="3" t="s">
        <v>42</v>
      </c>
      <c r="Q236" s="3">
        <f t="shared" si="70"/>
        <v>37528.123693096553</v>
      </c>
      <c r="R236" s="3" t="s">
        <v>42</v>
      </c>
    </row>
    <row r="237" spans="2:18" ht="15.75" x14ac:dyDescent="0.25">
      <c r="B237" t="str">
        <f t="shared" si="72"/>
        <v>{"weekISO": 201625, "year":2016, "weekNumber": 25, "sales": null, "weigtedAverage": null, "seasonalCoefficient": 1.05286118880504, "periodNumber": 233, "salesClearedFromSeasonality": null, "trend": 5719.25896911174, "forecast": 6021.58579730286},</v>
      </c>
      <c r="C237" s="2">
        <v>201625</v>
      </c>
      <c r="D237" s="2" t="str">
        <f t="shared" si="73"/>
        <v>2016</v>
      </c>
      <c r="E237" s="2" t="str">
        <f t="shared" si="62"/>
        <v>25</v>
      </c>
      <c r="F237" s="3" t="s">
        <v>42</v>
      </c>
      <c r="G237" s="3" t="s">
        <v>42</v>
      </c>
      <c r="H237" s="13">
        <f t="shared" ref="H237:H255" si="75">SUMIF($E$101:$E$204,E237,$H$101:$H$204)/2</f>
        <v>1.0528611888050381</v>
      </c>
      <c r="I237" s="1">
        <v>233</v>
      </c>
      <c r="J237" s="3" t="s">
        <v>42</v>
      </c>
      <c r="K237" s="3" t="s">
        <v>42</v>
      </c>
      <c r="L237" s="3" t="s">
        <v>42</v>
      </c>
      <c r="M237" s="11">
        <f t="shared" si="66"/>
        <v>5719.25896911174</v>
      </c>
      <c r="N237" s="34">
        <f t="shared" si="67"/>
        <v>6021.5857973028633</v>
      </c>
      <c r="O237" s="11" t="s">
        <v>42</v>
      </c>
      <c r="P237" s="3" t="s">
        <v>42</v>
      </c>
      <c r="Q237" s="3">
        <f t="shared" si="70"/>
        <v>20163.865264574535</v>
      </c>
      <c r="R237" s="3" t="s">
        <v>42</v>
      </c>
    </row>
    <row r="238" spans="2:18" ht="15.75" x14ac:dyDescent="0.25">
      <c r="B238" t="str">
        <f t="shared" si="72"/>
        <v>{"weekISO": 201626, "year":2016, "weekNumber": 26, "sales": null, "weigtedAverage": null, "seasonalCoefficient": 1.00880246818853, "periodNumber": 234, "salesClearedFromSeasonality": null, "trend": 5724.20328195132, "forecast": 5774.59039924536},</v>
      </c>
      <c r="C238" s="2">
        <v>201626</v>
      </c>
      <c r="D238" s="2" t="str">
        <f t="shared" si="73"/>
        <v>2016</v>
      </c>
      <c r="E238" s="2" t="str">
        <f t="shared" si="62"/>
        <v>26</v>
      </c>
      <c r="F238" s="3" t="s">
        <v>42</v>
      </c>
      <c r="G238" s="3" t="s">
        <v>42</v>
      </c>
      <c r="H238" s="13">
        <f t="shared" si="75"/>
        <v>1.0088024681885259</v>
      </c>
      <c r="I238" s="1">
        <v>234</v>
      </c>
      <c r="J238" s="3" t="s">
        <v>42</v>
      </c>
      <c r="K238" s="3" t="s">
        <v>42</v>
      </c>
      <c r="L238" s="3" t="s">
        <v>42</v>
      </c>
      <c r="M238" s="11">
        <f t="shared" si="66"/>
        <v>5724.2032819513242</v>
      </c>
      <c r="N238" s="34">
        <f t="shared" si="67"/>
        <v>5774.5903992453568</v>
      </c>
      <c r="O238" s="11" t="s">
        <v>42</v>
      </c>
      <c r="P238" s="3" t="s">
        <v>42</v>
      </c>
      <c r="Q238" s="3">
        <f t="shared" si="70"/>
        <v>11024.133237586779</v>
      </c>
      <c r="R238" s="3" t="s">
        <v>42</v>
      </c>
    </row>
    <row r="239" spans="2:18" ht="15.75" x14ac:dyDescent="0.25">
      <c r="B239" t="str">
        <f t="shared" si="72"/>
        <v>{"weekISO": 201627, "year":2016, "weekNumber": 27, "sales": null, "weigtedAverage": null, "seasonalCoefficient": 0.98993588081164, "periodNumber": 235, "salesClearedFromSeasonality": null, "trend": 5729.14759479091, "forecast": 5671.48877054923},</v>
      </c>
      <c r="C239" s="2">
        <v>201627</v>
      </c>
      <c r="D239" s="2" t="str">
        <f t="shared" si="73"/>
        <v>2016</v>
      </c>
      <c r="E239" s="2" t="str">
        <f t="shared" si="62"/>
        <v>27</v>
      </c>
      <c r="F239" s="3" t="s">
        <v>42</v>
      </c>
      <c r="G239" s="3" t="s">
        <v>42</v>
      </c>
      <c r="H239" s="13">
        <f t="shared" si="75"/>
        <v>0.98993588081163975</v>
      </c>
      <c r="I239" s="1">
        <v>235</v>
      </c>
      <c r="J239" s="3" t="s">
        <v>42</v>
      </c>
      <c r="K239" s="3" t="s">
        <v>42</v>
      </c>
      <c r="L239" s="3" t="s">
        <v>42</v>
      </c>
      <c r="M239" s="11">
        <f t="shared" si="66"/>
        <v>5729.1475947909094</v>
      </c>
      <c r="N239" s="34">
        <f t="shared" si="67"/>
        <v>5671.4887705492265</v>
      </c>
      <c r="O239" s="11" t="s">
        <v>42</v>
      </c>
      <c r="P239" s="3" t="s">
        <v>42</v>
      </c>
      <c r="Q239" s="3">
        <f t="shared" si="70"/>
        <v>43304.56999525478</v>
      </c>
      <c r="R239" s="3" t="s">
        <v>42</v>
      </c>
    </row>
    <row r="240" spans="2:18" ht="15.75" x14ac:dyDescent="0.25">
      <c r="B240" t="str">
        <f t="shared" si="72"/>
        <v>{"weekISO": 201628, "year":2016, "weekNumber": 28, "sales": null, "weigtedAverage": null, "seasonalCoefficient": 0.924191724551727, "periodNumber": 236, "salesClearedFromSeasonality": null, "trend": 5734.09190763049, "forecast": 5299.40028885113},</v>
      </c>
      <c r="C240" s="2">
        <v>201628</v>
      </c>
      <c r="D240" s="2" t="str">
        <f t="shared" si="73"/>
        <v>2016</v>
      </c>
      <c r="E240" s="2" t="str">
        <f t="shared" si="62"/>
        <v>28</v>
      </c>
      <c r="F240" s="3" t="s">
        <v>42</v>
      </c>
      <c r="G240" s="3" t="s">
        <v>42</v>
      </c>
      <c r="H240" s="13">
        <f t="shared" si="75"/>
        <v>0.92419172455172727</v>
      </c>
      <c r="I240" s="1">
        <v>236</v>
      </c>
      <c r="J240" s="3" t="s">
        <v>42</v>
      </c>
      <c r="K240" s="3" t="s">
        <v>42</v>
      </c>
      <c r="L240" s="3" t="s">
        <v>42</v>
      </c>
      <c r="M240" s="11">
        <f t="shared" si="66"/>
        <v>5734.0919076304945</v>
      </c>
      <c r="N240" s="34">
        <f t="shared" si="67"/>
        <v>5299.4002888511304</v>
      </c>
      <c r="O240" s="11" t="s">
        <v>42</v>
      </c>
      <c r="P240" s="3" t="s">
        <v>42</v>
      </c>
      <c r="Q240" s="3">
        <f t="shared" si="70"/>
        <v>336615.77472235262</v>
      </c>
      <c r="R240" s="3" t="s">
        <v>42</v>
      </c>
    </row>
    <row r="241" spans="2:18" ht="15.75" x14ac:dyDescent="0.25">
      <c r="B241" t="str">
        <f t="shared" si="72"/>
        <v>{"weekISO": 201629, "year":2016, "weekNumber": 29, "sales": null, "weigtedAverage": null, "seasonalCoefficient": 1.10389103184836, "periodNumber": 237, "salesClearedFromSeasonality": null, "trend": 5739.03622047008, "forecast": 6335.27061522983},</v>
      </c>
      <c r="C241" s="2">
        <v>201629</v>
      </c>
      <c r="D241" s="2" t="str">
        <f t="shared" si="73"/>
        <v>2016</v>
      </c>
      <c r="E241" s="2" t="str">
        <f t="shared" si="62"/>
        <v>29</v>
      </c>
      <c r="F241" s="3" t="s">
        <v>42</v>
      </c>
      <c r="G241" s="3" t="s">
        <v>42</v>
      </c>
      <c r="H241" s="13">
        <f t="shared" si="75"/>
        <v>1.1038910318483606</v>
      </c>
      <c r="I241" s="1">
        <v>237</v>
      </c>
      <c r="J241" s="3" t="s">
        <v>42</v>
      </c>
      <c r="K241" s="3" t="s">
        <v>42</v>
      </c>
      <c r="L241" s="3" t="s">
        <v>42</v>
      </c>
      <c r="M241" s="11">
        <f t="shared" si="66"/>
        <v>5739.0362204700787</v>
      </c>
      <c r="N241" s="34">
        <f t="shared" si="67"/>
        <v>6335.2706152298306</v>
      </c>
      <c r="O241" s="11" t="s">
        <v>42</v>
      </c>
      <c r="P241" s="3" t="s">
        <v>42</v>
      </c>
      <c r="Q241" s="3">
        <f t="shared" si="70"/>
        <v>207648.22091618669</v>
      </c>
      <c r="R241" s="3" t="s">
        <v>42</v>
      </c>
    </row>
    <row r="242" spans="2:18" ht="15.75" x14ac:dyDescent="0.25">
      <c r="B242" t="str">
        <f t="shared" si="72"/>
        <v>{"weekISO": 201630, "year":2016, "weekNumber": 30, "sales": null, "weigtedAverage": null, "seasonalCoefficient": 1.00200068055207, "periodNumber": 238, "salesClearedFromSeasonality": null, "trend": 5743.98053330966, "forecast": 5755.47240345411},</v>
      </c>
      <c r="C242" s="2">
        <v>201630</v>
      </c>
      <c r="D242" s="2" t="str">
        <f t="shared" si="73"/>
        <v>2016</v>
      </c>
      <c r="E242" s="2" t="str">
        <f t="shared" si="62"/>
        <v>30</v>
      </c>
      <c r="F242" s="3" t="s">
        <v>42</v>
      </c>
      <c r="G242" s="3" t="s">
        <v>42</v>
      </c>
      <c r="H242" s="13">
        <f t="shared" si="75"/>
        <v>1.0020006805520667</v>
      </c>
      <c r="I242" s="1">
        <v>238</v>
      </c>
      <c r="J242" s="3" t="s">
        <v>42</v>
      </c>
      <c r="K242" s="3" t="s">
        <v>42</v>
      </c>
      <c r="L242" s="3" t="s">
        <v>42</v>
      </c>
      <c r="M242" s="11">
        <f t="shared" si="66"/>
        <v>5743.9805333096638</v>
      </c>
      <c r="N242" s="34">
        <f t="shared" si="67"/>
        <v>5755.4724034541059</v>
      </c>
      <c r="O242" s="11" t="s">
        <v>42</v>
      </c>
      <c r="P242" s="3" t="s">
        <v>42</v>
      </c>
      <c r="Q242" s="3">
        <f t="shared" si="70"/>
        <v>15404.252296958324</v>
      </c>
      <c r="R242" s="3" t="s">
        <v>42</v>
      </c>
    </row>
    <row r="243" spans="2:18" ht="15.75" x14ac:dyDescent="0.25">
      <c r="B243" t="str">
        <f t="shared" si="72"/>
        <v>{"weekISO": 201631, "year":2016, "weekNumber": 31, "sales": null, "weigtedAverage": null, "seasonalCoefficient": 1.12119021223952, "periodNumber": 239, "salesClearedFromSeasonality": null, "trend": 5748.92484614925, "forecast": 6445.63826840313},</v>
      </c>
      <c r="C243" s="2">
        <v>201631</v>
      </c>
      <c r="D243" s="2" t="str">
        <f t="shared" si="73"/>
        <v>2016</v>
      </c>
      <c r="E243" s="2" t="str">
        <f t="shared" si="62"/>
        <v>31</v>
      </c>
      <c r="F243" s="3" t="s">
        <v>42</v>
      </c>
      <c r="G243" s="3" t="s">
        <v>42</v>
      </c>
      <c r="H243" s="13">
        <f t="shared" si="75"/>
        <v>1.1211902122395205</v>
      </c>
      <c r="I243" s="1">
        <v>239</v>
      </c>
      <c r="J243" s="3" t="s">
        <v>42</v>
      </c>
      <c r="K243" s="3" t="s">
        <v>42</v>
      </c>
      <c r="L243" s="3" t="s">
        <v>42</v>
      </c>
      <c r="M243" s="11">
        <f t="shared" si="66"/>
        <v>5748.9248461492489</v>
      </c>
      <c r="N243" s="34">
        <f t="shared" si="67"/>
        <v>6445.6382684031296</v>
      </c>
      <c r="O243" s="11" t="s">
        <v>42</v>
      </c>
      <c r="P243" s="3" t="s">
        <v>42</v>
      </c>
      <c r="Q243" s="3">
        <f t="shared" si="70"/>
        <v>320414.86294423911</v>
      </c>
      <c r="R243" s="3" t="s">
        <v>42</v>
      </c>
    </row>
    <row r="244" spans="2:18" ht="15.75" x14ac:dyDescent="0.25">
      <c r="B244" t="str">
        <f t="shared" si="72"/>
        <v>{"weekISO": 201632, "year":2016, "weekNumber": 32, "sales": null, "weigtedAverage": null, "seasonalCoefficient": 1.05194950921633, "periodNumber": 240, "salesClearedFromSeasonality": null, "trend": 5753.86915898883, "forecast": 6052.77983789329},</v>
      </c>
      <c r="C244" s="2">
        <v>201632</v>
      </c>
      <c r="D244" s="2" t="str">
        <f t="shared" si="73"/>
        <v>2016</v>
      </c>
      <c r="E244" s="2" t="str">
        <f t="shared" si="62"/>
        <v>32</v>
      </c>
      <c r="F244" s="3" t="s">
        <v>42</v>
      </c>
      <c r="G244" s="3" t="s">
        <v>42</v>
      </c>
      <c r="H244" s="13">
        <f t="shared" si="75"/>
        <v>1.0519495092163313</v>
      </c>
      <c r="I244" s="1">
        <v>240</v>
      </c>
      <c r="J244" s="3" t="s">
        <v>42</v>
      </c>
      <c r="K244" s="3" t="s">
        <v>42</v>
      </c>
      <c r="L244" s="3" t="s">
        <v>42</v>
      </c>
      <c r="M244" s="11">
        <f t="shared" si="66"/>
        <v>5753.8691589888331</v>
      </c>
      <c r="N244" s="34">
        <f t="shared" si="67"/>
        <v>6052.7798378932885</v>
      </c>
      <c r="O244" s="11" t="s">
        <v>42</v>
      </c>
      <c r="P244" s="3" t="s">
        <v>42</v>
      </c>
      <c r="Q244" s="3">
        <f t="shared" si="70"/>
        <v>29996.011362377507</v>
      </c>
      <c r="R244" s="3" t="s">
        <v>42</v>
      </c>
    </row>
    <row r="245" spans="2:18" ht="15.75" x14ac:dyDescent="0.25">
      <c r="B245" t="str">
        <f t="shared" si="72"/>
        <v>{"weekISO": 201633, "year":2016, "weekNumber": 33, "sales": null, "weigtedAverage": null, "seasonalCoefficient": 1.0259771418213, "periodNumber": 241, "salesClearedFromSeasonality": null, "trend": 5758.81347182842, "forecast": 5908.4109861085},</v>
      </c>
      <c r="C245" s="2">
        <v>201633</v>
      </c>
      <c r="D245" s="2" t="str">
        <f t="shared" si="73"/>
        <v>2016</v>
      </c>
      <c r="E245" s="2" t="str">
        <f t="shared" si="62"/>
        <v>33</v>
      </c>
      <c r="F245" s="3" t="s">
        <v>42</v>
      </c>
      <c r="G245" s="3" t="s">
        <v>42</v>
      </c>
      <c r="H245" s="13">
        <f t="shared" si="75"/>
        <v>1.0259771418212968</v>
      </c>
      <c r="I245" s="1">
        <v>241</v>
      </c>
      <c r="J245" s="3" t="s">
        <v>42</v>
      </c>
      <c r="K245" s="3" t="s">
        <v>42</v>
      </c>
      <c r="L245" s="3" t="s">
        <v>42</v>
      </c>
      <c r="M245" s="11">
        <f t="shared" si="66"/>
        <v>5758.8134718284182</v>
      </c>
      <c r="N245" s="34">
        <f t="shared" si="67"/>
        <v>5908.4109861084999</v>
      </c>
      <c r="O245" s="11" t="s">
        <v>42</v>
      </c>
      <c r="P245" s="3" t="s">
        <v>42</v>
      </c>
      <c r="Q245" s="3">
        <f t="shared" si="70"/>
        <v>830.86415933830779</v>
      </c>
      <c r="R245" s="3" t="s">
        <v>42</v>
      </c>
    </row>
    <row r="246" spans="2:18" ht="15.75" x14ac:dyDescent="0.25">
      <c r="B246" t="str">
        <f t="shared" si="72"/>
        <v>{"weekISO": 201634, "year":2016, "weekNumber": 34, "sales": null, "weigtedAverage": null, "seasonalCoefficient": 0.894793201793912, "periodNumber": 242, "salesClearedFromSeasonality": null, "trend": 5763.757784668, "forecast": 5157.37128250767},</v>
      </c>
      <c r="C246" s="2">
        <v>201634</v>
      </c>
      <c r="D246" s="2" t="str">
        <f t="shared" si="73"/>
        <v>2016</v>
      </c>
      <c r="E246" s="2" t="str">
        <f t="shared" si="62"/>
        <v>34</v>
      </c>
      <c r="F246" s="3" t="s">
        <v>42</v>
      </c>
      <c r="G246" s="3" t="s">
        <v>42</v>
      </c>
      <c r="H246" s="13">
        <f t="shared" si="75"/>
        <v>0.89479320179391209</v>
      </c>
      <c r="I246" s="1">
        <v>242</v>
      </c>
      <c r="J246" s="3" t="s">
        <v>42</v>
      </c>
      <c r="K246" s="3" t="s">
        <v>42</v>
      </c>
      <c r="L246" s="3" t="s">
        <v>42</v>
      </c>
      <c r="M246" s="11">
        <f t="shared" si="66"/>
        <v>5763.7577846680033</v>
      </c>
      <c r="N246" s="34">
        <f t="shared" si="67"/>
        <v>5157.3712825076682</v>
      </c>
      <c r="O246" s="11" t="s">
        <v>42</v>
      </c>
      <c r="P246" s="3" t="s">
        <v>42</v>
      </c>
      <c r="Q246" s="3">
        <f t="shared" si="70"/>
        <v>521594.49064898893</v>
      </c>
      <c r="R246" s="3" t="s">
        <v>42</v>
      </c>
    </row>
    <row r="247" spans="2:18" ht="15.75" x14ac:dyDescent="0.25">
      <c r="B247" t="str">
        <f t="shared" si="72"/>
        <v>{"weekISO": 201635, "year":2016, "weekNumber": 35, "sales": null, "weigtedAverage": null, "seasonalCoefficient": 0.847293380102467, "periodNumber": 243, "salesClearedFromSeasonality": null, "trend": 5768.70209750759, "forecast": 4887.7830990014},</v>
      </c>
      <c r="C247" s="2">
        <v>201635</v>
      </c>
      <c r="D247" s="2" t="str">
        <f t="shared" si="73"/>
        <v>2016</v>
      </c>
      <c r="E247" s="2" t="str">
        <f t="shared" si="62"/>
        <v>35</v>
      </c>
      <c r="F247" s="3" t="s">
        <v>42</v>
      </c>
      <c r="G247" s="3" t="s">
        <v>42</v>
      </c>
      <c r="H247" s="13">
        <f t="shared" si="75"/>
        <v>0.84729338010246746</v>
      </c>
      <c r="I247" s="1">
        <v>243</v>
      </c>
      <c r="J247" s="3" t="s">
        <v>42</v>
      </c>
      <c r="K247" s="3" t="s">
        <v>42</v>
      </c>
      <c r="L247" s="3" t="s">
        <v>42</v>
      </c>
      <c r="M247" s="11">
        <f t="shared" si="66"/>
        <v>5768.7020975075875</v>
      </c>
      <c r="N247" s="34">
        <f t="shared" si="67"/>
        <v>4887.7830990013972</v>
      </c>
      <c r="O247" s="11" t="s">
        <v>42</v>
      </c>
      <c r="P247" s="3" t="s">
        <v>42</v>
      </c>
      <c r="Q247" s="3">
        <f t="shared" si="70"/>
        <v>983673.53342295426</v>
      </c>
      <c r="R247" s="3" t="s">
        <v>42</v>
      </c>
    </row>
    <row r="248" spans="2:18" ht="15.75" x14ac:dyDescent="0.25">
      <c r="B248" t="str">
        <f t="shared" si="72"/>
        <v>{"weekISO": 201636, "year":2016, "weekNumber": 36, "sales": null, "weigtedAverage": null, "seasonalCoefficient": 0.816717957570943, "periodNumber": 244, "salesClearedFromSeasonality": null, "trend": 5773.64641034717, "forecast": 4715.44070399555},</v>
      </c>
      <c r="C248" s="2">
        <v>201636</v>
      </c>
      <c r="D248" s="2" t="str">
        <f t="shared" si="73"/>
        <v>2016</v>
      </c>
      <c r="E248" s="2" t="str">
        <f t="shared" si="62"/>
        <v>36</v>
      </c>
      <c r="F248" s="3" t="s">
        <v>42</v>
      </c>
      <c r="G248" s="3" t="s">
        <v>42</v>
      </c>
      <c r="H248" s="13">
        <f t="shared" si="75"/>
        <v>0.81671795757094257</v>
      </c>
      <c r="I248" s="1">
        <v>244</v>
      </c>
      <c r="J248" s="3" t="s">
        <v>42</v>
      </c>
      <c r="K248" s="3" t="s">
        <v>42</v>
      </c>
      <c r="L248" s="3" t="s">
        <v>42</v>
      </c>
      <c r="M248" s="11">
        <f t="shared" si="66"/>
        <v>5773.6464103471726</v>
      </c>
      <c r="N248" s="34">
        <f t="shared" si="67"/>
        <v>4715.4407039955468</v>
      </c>
      <c r="O248" s="11" t="s">
        <v>42</v>
      </c>
      <c r="P248" s="3" t="s">
        <v>42</v>
      </c>
      <c r="Q248" s="3">
        <f t="shared" si="70"/>
        <v>1355234.9028621938</v>
      </c>
      <c r="R248" s="3" t="s">
        <v>42</v>
      </c>
    </row>
    <row r="249" spans="2:18" ht="15.75" x14ac:dyDescent="0.25">
      <c r="B249" t="str">
        <f t="shared" si="72"/>
        <v>{"weekISO": 201637, "year":2016, "weekNumber": 37, "sales": null, "weigtedAverage": null, "seasonalCoefficient": 0.827752328411029, "periodNumber": 245, "salesClearedFromSeasonality": null, "trend": 5778.59072318676, "forecast": 4783.24192605221},</v>
      </c>
      <c r="C249" s="2">
        <v>201637</v>
      </c>
      <c r="D249" s="2" t="str">
        <f t="shared" si="73"/>
        <v>2016</v>
      </c>
      <c r="E249" s="2" t="str">
        <f t="shared" si="62"/>
        <v>37</v>
      </c>
      <c r="F249" s="3" t="s">
        <v>42</v>
      </c>
      <c r="G249" s="3" t="s">
        <v>42</v>
      </c>
      <c r="H249" s="13">
        <f t="shared" si="75"/>
        <v>0.82775232841102941</v>
      </c>
      <c r="I249" s="1">
        <v>245</v>
      </c>
      <c r="J249" s="3" t="s">
        <v>42</v>
      </c>
      <c r="K249" s="3" t="s">
        <v>42</v>
      </c>
      <c r="L249" s="3" t="s">
        <v>42</v>
      </c>
      <c r="M249" s="11">
        <f t="shared" si="66"/>
        <v>5778.5907231867568</v>
      </c>
      <c r="N249" s="34">
        <f t="shared" si="67"/>
        <v>4783.241926052212</v>
      </c>
      <c r="O249" s="11" t="s">
        <v>42</v>
      </c>
      <c r="P249" s="3" t="s">
        <v>42</v>
      </c>
      <c r="Q249" s="3">
        <f t="shared" si="70"/>
        <v>1201970.9242868694</v>
      </c>
      <c r="R249" s="3" t="s">
        <v>42</v>
      </c>
    </row>
    <row r="250" spans="2:18" ht="15.75" x14ac:dyDescent="0.25">
      <c r="B250" t="str">
        <f t="shared" si="72"/>
        <v>{"weekISO": 201638, "year":2016, "weekNumber": 38, "sales": null, "weigtedAverage": null, "seasonalCoefficient": 0.783261139433409, "periodNumber": 246, "salesClearedFromSeasonality": null, "trend": 5783.53503602634, "forecast": 4530.01824227103},</v>
      </c>
      <c r="C250" s="2">
        <v>201638</v>
      </c>
      <c r="D250" s="2" t="str">
        <f t="shared" si="73"/>
        <v>2016</v>
      </c>
      <c r="E250" s="2" t="str">
        <f t="shared" si="62"/>
        <v>38</v>
      </c>
      <c r="F250" s="3" t="s">
        <v>42</v>
      </c>
      <c r="G250" s="3" t="s">
        <v>42</v>
      </c>
      <c r="H250" s="13">
        <f t="shared" si="75"/>
        <v>0.7832611394334088</v>
      </c>
      <c r="I250" s="1">
        <v>246</v>
      </c>
      <c r="J250" s="3" t="s">
        <v>42</v>
      </c>
      <c r="K250" s="3" t="s">
        <v>42</v>
      </c>
      <c r="L250" s="3" t="s">
        <v>42</v>
      </c>
      <c r="M250" s="11">
        <f t="shared" si="66"/>
        <v>5783.5350360263419</v>
      </c>
      <c r="N250" s="34">
        <f t="shared" si="67"/>
        <v>4530.0182422710332</v>
      </c>
      <c r="O250" s="11" t="s">
        <v>42</v>
      </c>
      <c r="P250" s="3" t="s">
        <v>42</v>
      </c>
      <c r="Q250" s="3">
        <f t="shared" si="70"/>
        <v>1821333.8661220174</v>
      </c>
      <c r="R250" s="3" t="s">
        <v>42</v>
      </c>
    </row>
    <row r="251" spans="2:18" ht="15.75" x14ac:dyDescent="0.25">
      <c r="B251" t="str">
        <f t="shared" si="72"/>
        <v>{"weekISO": 201639, "year":2016, "weekNumber": 39, "sales": null, "weigtedAverage": null, "seasonalCoefficient": 0.674562887760857, "periodNumber": 247, "salesClearedFromSeasonality": null, "trend": 5788.47934886593, "forecast": 3904.69334531509},</v>
      </c>
      <c r="C251" s="2">
        <v>201639</v>
      </c>
      <c r="D251" s="2" t="str">
        <f t="shared" si="73"/>
        <v>2016</v>
      </c>
      <c r="E251" s="2" t="str">
        <f t="shared" si="62"/>
        <v>39</v>
      </c>
      <c r="F251" s="3" t="s">
        <v>42</v>
      </c>
      <c r="G251" s="3" t="s">
        <v>42</v>
      </c>
      <c r="H251" s="13">
        <f t="shared" si="75"/>
        <v>0.67456288776085727</v>
      </c>
      <c r="I251" s="1">
        <v>247</v>
      </c>
      <c r="J251" s="3" t="s">
        <v>42</v>
      </c>
      <c r="K251" s="3" t="s">
        <v>42</v>
      </c>
      <c r="L251" s="3" t="s">
        <v>42</v>
      </c>
      <c r="M251" s="11">
        <f t="shared" si="66"/>
        <v>5788.479348865927</v>
      </c>
      <c r="N251" s="34">
        <f t="shared" si="67"/>
        <v>3904.6933453150864</v>
      </c>
      <c r="O251" s="11" t="s">
        <v>42</v>
      </c>
      <c r="P251" s="3" t="s">
        <v>42</v>
      </c>
      <c r="Q251" s="3">
        <f t="shared" si="70"/>
        <v>3900202.070780626</v>
      </c>
      <c r="R251" s="3" t="s">
        <v>42</v>
      </c>
    </row>
    <row r="252" spans="2:18" ht="15.75" x14ac:dyDescent="0.25">
      <c r="B252" t="str">
        <f t="shared" si="72"/>
        <v>{"weekISO": 201640, "year":2016, "weekNumber": 40, "sales": null, "weigtedAverage": null, "seasonalCoefficient": 0.797115097503273, "periodNumber": 248, "salesClearedFromSeasonality": null, "trend": 5793.42366170551, "forecast": 4618.02546697816},</v>
      </c>
      <c r="C252" s="2">
        <v>201640</v>
      </c>
      <c r="D252" s="2" t="str">
        <f t="shared" si="73"/>
        <v>2016</v>
      </c>
      <c r="E252" s="2" t="str">
        <f t="shared" si="62"/>
        <v>40</v>
      </c>
      <c r="F252" s="3" t="s">
        <v>42</v>
      </c>
      <c r="G252" s="3" t="s">
        <v>42</v>
      </c>
      <c r="H252" s="13">
        <f>SUMIF($E$101:$E$204,E252,$H$101:$H$204)/2</f>
        <v>0.79711509750327303</v>
      </c>
      <c r="I252" s="1">
        <v>248</v>
      </c>
      <c r="J252" s="3" t="s">
        <v>42</v>
      </c>
      <c r="K252" s="3" t="s">
        <v>42</v>
      </c>
      <c r="L252" s="3" t="s">
        <v>42</v>
      </c>
      <c r="M252" s="11">
        <f t="shared" si="66"/>
        <v>5793.4236617055121</v>
      </c>
      <c r="N252" s="34">
        <f t="shared" si="67"/>
        <v>4618.025466978158</v>
      </c>
      <c r="O252" s="11" t="s">
        <v>42</v>
      </c>
      <c r="P252" s="3" t="s">
        <v>42</v>
      </c>
      <c r="Q252" s="3">
        <f t="shared" si="70"/>
        <v>1591535.6640714004</v>
      </c>
      <c r="R252" s="3" t="s">
        <v>42</v>
      </c>
    </row>
    <row r="253" spans="2:18" ht="15.75" x14ac:dyDescent="0.25">
      <c r="B253" t="str">
        <f t="shared" si="72"/>
        <v>{"weekISO": 201641, "year":2016, "weekNumber": 41, "sales": null, "weigtedAverage": null, "seasonalCoefficient": 0.753303964757709, "periodNumber": 249, "salesClearedFromSeasonality": null, "trend": 5798.3679745451, "forecast": 4367.93358434895},</v>
      </c>
      <c r="C253" s="2">
        <v>201641</v>
      </c>
      <c r="D253" s="2" t="str">
        <f t="shared" si="73"/>
        <v>2016</v>
      </c>
      <c r="E253" s="2" t="str">
        <f t="shared" si="62"/>
        <v>41</v>
      </c>
      <c r="F253" s="3" t="s">
        <v>42</v>
      </c>
      <c r="G253" s="3" t="s">
        <v>42</v>
      </c>
      <c r="H253" s="13">
        <f>SUMIF($E$101:$E$204,E253,$H$101:$H$204)/2</f>
        <v>0.75330396475770922</v>
      </c>
      <c r="I253" s="1">
        <v>249</v>
      </c>
      <c r="J253" s="3" t="s">
        <v>42</v>
      </c>
      <c r="K253" s="3" t="s">
        <v>42</v>
      </c>
      <c r="L253" s="3" t="s">
        <v>42</v>
      </c>
      <c r="M253" s="11">
        <f>$N$3+$L$3*I253</f>
        <v>5798.3679745450963</v>
      </c>
      <c r="N253" s="34">
        <f>M253*H253</f>
        <v>4367.9335843489489</v>
      </c>
      <c r="O253" s="11" t="s">
        <v>42</v>
      </c>
      <c r="P253" s="3" t="s">
        <v>42</v>
      </c>
      <c r="Q253" s="3">
        <f>(N253-$U$3)^2</f>
        <v>2285093.8472487219</v>
      </c>
      <c r="R253" s="3" t="s">
        <v>42</v>
      </c>
    </row>
    <row r="254" spans="2:18" ht="15.75" x14ac:dyDescent="0.25">
      <c r="B254" t="str">
        <f t="shared" si="72"/>
        <v>{"weekISO": 201642, "year":2016, "weekNumber": 42, "sales": null, "weigtedAverage": null, "seasonalCoefficient": 0.742667780720264, "periodNumber": 250, "salesClearedFromSeasonality": null, "trend": 5803.31228738468, "forecast": 4309.93305729862},</v>
      </c>
      <c r="C254" s="2">
        <v>201642</v>
      </c>
      <c r="D254" s="2" t="str">
        <f t="shared" si="73"/>
        <v>2016</v>
      </c>
      <c r="E254" s="2" t="str">
        <f t="shared" si="62"/>
        <v>42</v>
      </c>
      <c r="F254" s="3" t="s">
        <v>42</v>
      </c>
      <c r="G254" s="3" t="s">
        <v>42</v>
      </c>
      <c r="H254" s="13">
        <f t="shared" si="75"/>
        <v>0.74266778072026396</v>
      </c>
      <c r="I254" s="1">
        <v>250</v>
      </c>
      <c r="J254" s="3" t="s">
        <v>42</v>
      </c>
      <c r="K254" s="3" t="s">
        <v>42</v>
      </c>
      <c r="L254" s="3" t="s">
        <v>42</v>
      </c>
      <c r="M254" s="11">
        <f t="shared" si="66"/>
        <v>5803.3122873846814</v>
      </c>
      <c r="N254" s="34">
        <f t="shared" si="67"/>
        <v>4309.93305729862</v>
      </c>
      <c r="O254" s="11" t="s">
        <v>42</v>
      </c>
      <c r="P254" s="3" t="s">
        <v>42</v>
      </c>
      <c r="Q254" s="3">
        <f>(N254-$U$3)^2</f>
        <v>2463811.2135564554</v>
      </c>
      <c r="R254" s="3" t="s">
        <v>42</v>
      </c>
    </row>
    <row r="255" spans="2:18" ht="15.75" x14ac:dyDescent="0.25">
      <c r="B255" t="str">
        <f t="shared" si="72"/>
        <v>{"weekISO": 201643, "year":2016, "weekNumber": 43, "sales": null, "weigtedAverage": null, "seasonalCoefficient": 0.67063482922075, "periodNumber": 251, "salesClearedFromSeasonality": null, "trend": 5808.25660022427, "forecast": 3895.2191731617},</v>
      </c>
      <c r="C255" s="2">
        <v>201643</v>
      </c>
      <c r="D255" s="2" t="str">
        <f t="shared" si="73"/>
        <v>2016</v>
      </c>
      <c r="E255" s="2" t="str">
        <f t="shared" si="62"/>
        <v>43</v>
      </c>
      <c r="F255" s="3" t="s">
        <v>42</v>
      </c>
      <c r="G255" s="3" t="s">
        <v>42</v>
      </c>
      <c r="H255" s="13">
        <f t="shared" si="75"/>
        <v>0.67063482922075024</v>
      </c>
      <c r="I255" s="1">
        <v>251</v>
      </c>
      <c r="J255" s="3" t="s">
        <v>42</v>
      </c>
      <c r="K255" s="3" t="s">
        <v>42</v>
      </c>
      <c r="L255" s="3" t="s">
        <v>42</v>
      </c>
      <c r="M255" s="11">
        <f t="shared" si="66"/>
        <v>5808.2566002242656</v>
      </c>
      <c r="N255" s="34">
        <f t="shared" si="67"/>
        <v>3895.2191731616958</v>
      </c>
      <c r="O255" s="11" t="s">
        <v>42</v>
      </c>
      <c r="P255" s="3" t="s">
        <v>42</v>
      </c>
      <c r="Q255" s="3">
        <f t="shared" si="70"/>
        <v>3937712.7818572442</v>
      </c>
      <c r="R255" s="3" t="s">
        <v>42</v>
      </c>
    </row>
    <row r="256" spans="2:18" s="20" customFormat="1" ht="15.75" x14ac:dyDescent="0.25">
      <c r="B256" s="20" t="str">
        <f t="shared" si="72"/>
        <v>{"weekISO": 201644, "year":2016, "weekNumber": 44, "sales": null, "weigtedAverage": null, "seasonalCoefficient": 0.70427647989131, "periodNumber": 252, "salesClearedFromSeasonality": null, "trend": 5813.20091306385, "forecast": 4094.10067595356},</v>
      </c>
      <c r="C256" s="22">
        <v>201644</v>
      </c>
      <c r="D256" s="22" t="str">
        <f t="shared" si="73"/>
        <v>2016</v>
      </c>
      <c r="E256" s="22" t="str">
        <f t="shared" si="62"/>
        <v>44</v>
      </c>
      <c r="F256" s="23" t="s">
        <v>42</v>
      </c>
      <c r="G256" s="23" t="s">
        <v>42</v>
      </c>
      <c r="H256" s="33">
        <f>SUMIF($E$101:$E$204,E256,$H$101:$H$204)/2</f>
        <v>0.70427647989131015</v>
      </c>
      <c r="I256" s="25">
        <v>252</v>
      </c>
      <c r="J256" s="23" t="s">
        <v>42</v>
      </c>
      <c r="K256" s="23" t="s">
        <v>42</v>
      </c>
      <c r="L256" s="23" t="s">
        <v>42</v>
      </c>
      <c r="M256" s="24">
        <f>$N$3+$L$3*I256</f>
        <v>5813.2009130638507</v>
      </c>
      <c r="N256" s="34">
        <f t="shared" si="67"/>
        <v>4094.1006759535589</v>
      </c>
      <c r="O256" s="24" t="s">
        <v>42</v>
      </c>
      <c r="P256" s="23" t="s">
        <v>42</v>
      </c>
      <c r="Q256" s="23">
        <f>(N256-$U$3)^2</f>
        <v>3187958.8127043266</v>
      </c>
      <c r="R256" s="23" t="s">
        <v>42</v>
      </c>
    </row>
  </sheetData>
  <autoFilter ref="C4:N256"/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J263"/>
  <sheetViews>
    <sheetView zoomScale="80" zoomScaleNormal="80" workbookViewId="0">
      <pane ySplit="3" topLeftCell="A4" activePane="bottomLeft" state="frozen"/>
      <selection pane="bottomLeft" activeCell="O4" sqref="O4"/>
    </sheetView>
  </sheetViews>
  <sheetFormatPr defaultRowHeight="15" x14ac:dyDescent="0.25"/>
  <cols>
    <col min="2" max="2" width="9.28515625" bestFit="1" customWidth="1"/>
    <col min="3" max="3" width="14.140625" bestFit="1" customWidth="1"/>
    <col min="4" max="5" width="8.7109375" customWidth="1"/>
    <col min="6" max="6" width="10.5703125" bestFit="1" customWidth="1"/>
    <col min="7" max="7" width="15.140625" bestFit="1" customWidth="1"/>
    <col min="8" max="8" width="15.140625" customWidth="1"/>
    <col min="9" max="10" width="16.140625" customWidth="1"/>
    <col min="11" max="11" width="9.28515625" customWidth="1"/>
    <col min="12" max="18" width="12.28515625" customWidth="1"/>
    <col min="19" max="19" width="15.85546875" customWidth="1"/>
    <col min="20" max="20" width="14.42578125" bestFit="1" customWidth="1"/>
    <col min="21" max="23" width="14.42578125" customWidth="1"/>
    <col min="24" max="24" width="18.85546875" customWidth="1"/>
    <col min="25" max="26" width="20.28515625" customWidth="1"/>
    <col min="27" max="27" width="14.28515625" bestFit="1" customWidth="1"/>
    <col min="28" max="28" width="16.5703125" customWidth="1"/>
    <col min="29" max="29" width="12.42578125" customWidth="1"/>
    <col min="31" max="31" width="16.7109375" customWidth="1"/>
    <col min="33" max="33" width="20.5703125" customWidth="1"/>
    <col min="34" max="34" width="23.7109375" customWidth="1"/>
    <col min="35" max="35" width="16.28515625" bestFit="1" customWidth="1"/>
  </cols>
  <sheetData>
    <row r="1" spans="2:36" x14ac:dyDescent="0.25">
      <c r="B1" t="s">
        <v>39</v>
      </c>
      <c r="C1" t="s">
        <v>39</v>
      </c>
      <c r="F1" t="s">
        <v>39</v>
      </c>
      <c r="G1" t="s">
        <v>40</v>
      </c>
      <c r="J1" t="s">
        <v>40</v>
      </c>
      <c r="T1" t="s">
        <v>40</v>
      </c>
      <c r="X1" t="s">
        <v>40</v>
      </c>
      <c r="Y1" t="s">
        <v>40</v>
      </c>
    </row>
    <row r="2" spans="2:36" ht="75" x14ac:dyDescent="0.25">
      <c r="G2" s="19" t="s">
        <v>5</v>
      </c>
      <c r="H2" s="12"/>
      <c r="I2" s="6" t="s">
        <v>8</v>
      </c>
      <c r="J2" s="6"/>
      <c r="K2" s="6" t="s">
        <v>14</v>
      </c>
      <c r="L2" s="15">
        <f>(200*SUM(M4:M203)-SUM(K4:K203)*SUM(F4:F203))/(200*SUM(L4:L203)-(SUM(K4:K203))^2)</f>
        <v>5.307542938573464</v>
      </c>
      <c r="M2" s="15" t="s">
        <v>15</v>
      </c>
      <c r="N2" s="15">
        <f>(SUM(F4:F203)-(L2*SUM(K4:K203)))/200</f>
        <v>4496.7269346733674</v>
      </c>
      <c r="O2" s="6"/>
      <c r="P2" s="6"/>
      <c r="Q2" s="6"/>
      <c r="R2" s="6"/>
      <c r="S2" s="6" t="s">
        <v>7</v>
      </c>
      <c r="V2" t="s">
        <v>14</v>
      </c>
      <c r="W2">
        <f>(SUM(V4:V203)-200*AVERAGE(K4:K203)*AVERAGE(T4:T203))/(SUM(W4:W203)-200*(AVERAGE(K4:K203))^2)</f>
        <v>4.8830299757824136</v>
      </c>
      <c r="X2" t="s">
        <v>15</v>
      </c>
      <c r="Y2">
        <f>AVERAGE(T4:T203)-W2*AVERAGE(K4:K203)</f>
        <v>4576.1722040185714</v>
      </c>
      <c r="AA2" t="s">
        <v>28</v>
      </c>
      <c r="AB2">
        <f t="array" ref="AB2:AC2">LINEST($T$4:$T$203,$K$4:$K$203,1,0)</f>
        <v>4.8830299757824216</v>
      </c>
      <c r="AC2">
        <v>4576.1722040185705</v>
      </c>
      <c r="AE2" s="5" t="s">
        <v>29</v>
      </c>
      <c r="AF2" s="17">
        <f>AVERAGE(Y4:Y263)</f>
        <v>5393.7171634521919</v>
      </c>
      <c r="AG2" s="4" t="s">
        <v>30</v>
      </c>
      <c r="AH2">
        <f>SQRT(SUM(AB4:AB263)/COUNT(AB4:AB263))</f>
        <v>4009.8977606344815</v>
      </c>
      <c r="AI2" t="s">
        <v>31</v>
      </c>
      <c r="AJ2">
        <f>_xlfn.STDEV.P(Y4:Y263)</f>
        <v>4009.8977606344811</v>
      </c>
    </row>
    <row r="3" spans="2:36" ht="63.75" x14ac:dyDescent="0.25">
      <c r="B3" s="7" t="s">
        <v>0</v>
      </c>
      <c r="C3" s="7" t="s">
        <v>1</v>
      </c>
      <c r="D3" s="9" t="s">
        <v>19</v>
      </c>
      <c r="E3" s="9" t="s">
        <v>9</v>
      </c>
      <c r="F3" s="7" t="s">
        <v>13</v>
      </c>
      <c r="G3" s="8" t="s">
        <v>2</v>
      </c>
      <c r="H3" s="10" t="s">
        <v>20</v>
      </c>
      <c r="I3" s="8" t="s">
        <v>21</v>
      </c>
      <c r="J3" s="14" t="s">
        <v>22</v>
      </c>
      <c r="K3" s="10" t="s">
        <v>11</v>
      </c>
      <c r="L3" s="10" t="s">
        <v>10</v>
      </c>
      <c r="M3" s="10" t="s">
        <v>12</v>
      </c>
      <c r="N3" s="10" t="s">
        <v>16</v>
      </c>
      <c r="O3" s="10" t="s">
        <v>17</v>
      </c>
      <c r="P3" s="10" t="s">
        <v>18</v>
      </c>
      <c r="Q3" s="10" t="s">
        <v>23</v>
      </c>
      <c r="R3" s="10" t="s">
        <v>24</v>
      </c>
      <c r="S3" s="8" t="s">
        <v>25</v>
      </c>
      <c r="T3" s="8" t="s">
        <v>26</v>
      </c>
      <c r="U3" s="14" t="s">
        <v>27</v>
      </c>
      <c r="V3" s="10" t="s">
        <v>12</v>
      </c>
      <c r="W3" s="10" t="s">
        <v>10</v>
      </c>
      <c r="X3" s="8" t="s">
        <v>3</v>
      </c>
      <c r="Y3" s="8" t="s">
        <v>4</v>
      </c>
      <c r="Z3" s="10" t="s">
        <v>36</v>
      </c>
      <c r="AA3" s="10" t="s">
        <v>33</v>
      </c>
      <c r="AB3" s="10" t="s">
        <v>32</v>
      </c>
      <c r="AC3" s="10" t="s">
        <v>38</v>
      </c>
      <c r="AE3" s="18" t="s">
        <v>34</v>
      </c>
      <c r="AF3">
        <f>AVERAGE(F4:F203)</f>
        <v>5030.1350000000002</v>
      </c>
      <c r="AG3" s="4" t="s">
        <v>35</v>
      </c>
      <c r="AH3">
        <f>SQRT(SUM(AA4:AA263)/COUNT(AA4:AA263))</f>
        <v>3400.8413601306074</v>
      </c>
      <c r="AI3" t="s">
        <v>31</v>
      </c>
      <c r="AJ3">
        <f>_xlfn.STDEV.P(F4:F203)</f>
        <v>3400.8413601306074</v>
      </c>
    </row>
    <row r="4" spans="2:36" ht="15.75" x14ac:dyDescent="0.25">
      <c r="B4" s="2">
        <v>1</v>
      </c>
      <c r="C4" s="2">
        <v>201201</v>
      </c>
      <c r="D4" s="2" t="str">
        <f>LEFT(C4,4)</f>
        <v>2012</v>
      </c>
      <c r="E4" s="2" t="str">
        <f>RIGHT(C4,2)</f>
        <v>01</v>
      </c>
      <c r="F4" s="2">
        <v>3342</v>
      </c>
      <c r="G4" s="3" t="s">
        <v>6</v>
      </c>
      <c r="H4" s="13">
        <f>SUMIF($D$4:$D$203,D4,$F$4:$F$203)/COUNTIF($D$4:$D$203,D4)</f>
        <v>4553.75</v>
      </c>
      <c r="I4" s="11">
        <f>F4/H4</f>
        <v>0.73390063134779027</v>
      </c>
      <c r="J4" s="16">
        <v>1.3515955855728208</v>
      </c>
      <c r="K4" s="1">
        <v>1</v>
      </c>
      <c r="L4" s="1">
        <f>K4^2</f>
        <v>1</v>
      </c>
      <c r="M4" s="1">
        <f>K4*F4</f>
        <v>3342</v>
      </c>
      <c r="N4" s="11">
        <f>$L$2*K4+$N$2</f>
        <v>4502.0344776119409</v>
      </c>
      <c r="O4" s="11">
        <f>FORECAST(K4,$F$4:$F$203,$K$4:$K$203)</f>
        <v>4502.03447761194</v>
      </c>
      <c r="P4" s="1">
        <f>O4-N4</f>
        <v>0</v>
      </c>
      <c r="Q4" s="11">
        <f>F4-N4</f>
        <v>-1160.0344776119409</v>
      </c>
      <c r="R4" s="11"/>
      <c r="S4" s="11">
        <f t="shared" ref="S4:S35" si="0">SUMIF($E$4:$E$203,E4,$Q$4:$Q$203)/COUNTIF($E$4:$E$203,E4)</f>
        <v>5375.727173179328</v>
      </c>
      <c r="T4" s="11">
        <f t="shared" ref="T4:T35" si="1">F4/J4</f>
        <v>2472.6331127987701</v>
      </c>
      <c r="U4" s="11">
        <f t="shared" ref="U4:U35" si="2">F4-S4</f>
        <v>-2033.727173179328</v>
      </c>
      <c r="V4" s="11">
        <f t="shared" ref="V4:V35" si="3">K4*T4</f>
        <v>2472.6331127987701</v>
      </c>
      <c r="W4" s="11">
        <f>K4^2</f>
        <v>1</v>
      </c>
      <c r="X4" s="11">
        <f t="shared" ref="X4:X67" si="4">$Y$2+$W$2*K4</f>
        <v>4581.0552339943542</v>
      </c>
      <c r="Y4" s="11">
        <f t="shared" ref="Y4:Y67" si="5">X4*J4</f>
        <v>6191.7340315320344</v>
      </c>
      <c r="Z4" s="11">
        <f t="shared" ref="Z4:Z35" si="6">F4-Y4</f>
        <v>-2849.7340315320344</v>
      </c>
      <c r="AA4" s="3">
        <f t="shared" ref="AA4:AA35" si="7">(F4-$AF$3)^2</f>
        <v>2849799.7782250009</v>
      </c>
      <c r="AB4" s="3">
        <f t="shared" ref="AB4:AB35" si="8">(Y4-$AF$2)^2</f>
        <v>636830.92173996067</v>
      </c>
      <c r="AC4" s="3">
        <f t="shared" ref="AC4:AC35" si="9">ABS((F4-Y4)/F4)</f>
        <v>0.85270318118852018</v>
      </c>
      <c r="AE4" t="s">
        <v>37</v>
      </c>
      <c r="AF4">
        <f>(100%/COUNT(F4:F203))*SUM(AC4:AC203)</f>
        <v>7.3816450972502848E-2</v>
      </c>
    </row>
    <row r="5" spans="2:36" ht="15.75" x14ac:dyDescent="0.25">
      <c r="B5" s="2">
        <v>2</v>
      </c>
      <c r="C5" s="2">
        <v>201202</v>
      </c>
      <c r="D5" s="2" t="str">
        <f t="shared" ref="D5:D68" si="10">LEFT(C5,4)</f>
        <v>2012</v>
      </c>
      <c r="E5" s="2" t="str">
        <f t="shared" ref="E5:E68" si="11">RIGHT(C5,2)</f>
        <v>02</v>
      </c>
      <c r="F5" s="2">
        <v>3597</v>
      </c>
      <c r="G5" s="3" t="s">
        <v>6</v>
      </c>
      <c r="H5" s="13">
        <f t="shared" ref="H5:H68" si="12">SUMIF($D$4:$D$203,D5,$F$4:$F$203)/COUNTIF($D$4:$D$203,D5)</f>
        <v>4553.75</v>
      </c>
      <c r="I5" s="11">
        <f t="shared" ref="I5:I68" si="13">F5/H5</f>
        <v>0.78989843535547621</v>
      </c>
      <c r="J5" s="16">
        <v>0.71848571528373428</v>
      </c>
      <c r="K5" s="1">
        <v>2</v>
      </c>
      <c r="L5" s="1">
        <f>K5^2</f>
        <v>4</v>
      </c>
      <c r="M5" s="1">
        <f t="shared" ref="M5:M68" si="14">K5*F5</f>
        <v>7194</v>
      </c>
      <c r="N5" s="11">
        <f t="shared" ref="N5:N68" si="15">$L$2*K5+$N$2</f>
        <v>4507.3420205505145</v>
      </c>
      <c r="O5" s="11">
        <f t="shared" ref="O5:O68" si="16">FORECAST(K5,$F$4:$F$203,$K$4:$K$203)</f>
        <v>4507.3420205505136</v>
      </c>
      <c r="P5" s="1">
        <f t="shared" ref="P5:P68" si="17">O5-N5</f>
        <v>0</v>
      </c>
      <c r="Q5" s="11">
        <f t="shared" ref="Q5:Q68" si="18">F5-N5</f>
        <v>-910.34202055051446</v>
      </c>
      <c r="R5" s="11"/>
      <c r="S5" s="11">
        <f t="shared" si="0"/>
        <v>-1217.3303697592446</v>
      </c>
      <c r="T5" s="11">
        <f t="shared" si="1"/>
        <v>5006.3625810285221</v>
      </c>
      <c r="U5" s="11">
        <f t="shared" si="2"/>
        <v>4814.3303697592446</v>
      </c>
      <c r="V5" s="11">
        <f t="shared" si="3"/>
        <v>10012.725162057044</v>
      </c>
      <c r="W5" s="11">
        <f t="shared" ref="W5:W68" si="19">K5^2</f>
        <v>4</v>
      </c>
      <c r="X5" s="11">
        <f t="shared" si="4"/>
        <v>4585.9382639701362</v>
      </c>
      <c r="Y5" s="11">
        <f t="shared" si="5"/>
        <v>3294.9311338356301</v>
      </c>
      <c r="Z5" s="11">
        <f t="shared" si="6"/>
        <v>302.06886616436987</v>
      </c>
      <c r="AA5" s="3">
        <f t="shared" si="7"/>
        <v>2053875.9282250006</v>
      </c>
      <c r="AB5" s="3">
        <f t="shared" si="8"/>
        <v>4404902.7981136516</v>
      </c>
      <c r="AC5" s="3">
        <f t="shared" si="9"/>
        <v>8.3978000045696374E-2</v>
      </c>
    </row>
    <row r="6" spans="2:36" ht="15.75" x14ac:dyDescent="0.25">
      <c r="B6" s="2">
        <v>3</v>
      </c>
      <c r="C6" s="2">
        <v>201203</v>
      </c>
      <c r="D6" s="2" t="str">
        <f t="shared" si="10"/>
        <v>2012</v>
      </c>
      <c r="E6" s="2" t="str">
        <f t="shared" si="11"/>
        <v>03</v>
      </c>
      <c r="F6" s="2">
        <v>2845</v>
      </c>
      <c r="G6" s="3" t="s">
        <v>6</v>
      </c>
      <c r="H6" s="13">
        <f t="shared" si="12"/>
        <v>4553.75</v>
      </c>
      <c r="I6" s="11">
        <f t="shared" si="13"/>
        <v>0.62475981334065334</v>
      </c>
      <c r="J6" s="16">
        <v>0.69845695759385018</v>
      </c>
      <c r="K6" s="1">
        <v>3</v>
      </c>
      <c r="L6" s="1">
        <f t="shared" ref="L6:L68" si="20">K6^2</f>
        <v>9</v>
      </c>
      <c r="M6" s="1">
        <f t="shared" si="14"/>
        <v>8535</v>
      </c>
      <c r="N6" s="11">
        <f t="shared" si="15"/>
        <v>4512.649563489088</v>
      </c>
      <c r="O6" s="11">
        <f t="shared" si="16"/>
        <v>4512.6495634890871</v>
      </c>
      <c r="P6" s="1">
        <f t="shared" si="17"/>
        <v>0</v>
      </c>
      <c r="Q6" s="11">
        <f t="shared" si="18"/>
        <v>-1667.649563489088</v>
      </c>
      <c r="R6" s="11"/>
      <c r="S6" s="11">
        <f t="shared" si="0"/>
        <v>-1021.1379126978181</v>
      </c>
      <c r="T6" s="11">
        <f t="shared" si="1"/>
        <v>4073.2646000132704</v>
      </c>
      <c r="U6" s="11">
        <f t="shared" si="2"/>
        <v>3866.1379126978181</v>
      </c>
      <c r="V6" s="11">
        <f t="shared" si="3"/>
        <v>12219.793800039812</v>
      </c>
      <c r="W6" s="11">
        <f t="shared" si="19"/>
        <v>9</v>
      </c>
      <c r="X6" s="11">
        <f t="shared" si="4"/>
        <v>4590.821293945919</v>
      </c>
      <c r="Y6" s="11">
        <f t="shared" si="5"/>
        <v>3206.4910738265294</v>
      </c>
      <c r="Z6" s="11">
        <f t="shared" si="6"/>
        <v>-361.49107382652937</v>
      </c>
      <c r="AA6" s="3">
        <f t="shared" si="7"/>
        <v>4774814.9682250014</v>
      </c>
      <c r="AB6" s="3">
        <f t="shared" si="8"/>
        <v>4783957.9671391668</v>
      </c>
      <c r="AC6" s="3">
        <f t="shared" si="9"/>
        <v>0.1270618888669699</v>
      </c>
    </row>
    <row r="7" spans="2:36" ht="15.75" x14ac:dyDescent="0.25">
      <c r="B7" s="2">
        <v>4</v>
      </c>
      <c r="C7" s="2">
        <v>201204</v>
      </c>
      <c r="D7" s="2" t="str">
        <f t="shared" si="10"/>
        <v>2012</v>
      </c>
      <c r="E7" s="2" t="str">
        <f t="shared" si="11"/>
        <v>04</v>
      </c>
      <c r="F7" s="2">
        <v>2905</v>
      </c>
      <c r="G7" s="3" t="s">
        <v>6</v>
      </c>
      <c r="H7" s="13">
        <f t="shared" si="12"/>
        <v>4553.75</v>
      </c>
      <c r="I7" s="11">
        <f t="shared" si="13"/>
        <v>0.63793576722481471</v>
      </c>
      <c r="J7" s="16">
        <v>0.77883335292066358</v>
      </c>
      <c r="K7" s="1">
        <v>4</v>
      </c>
      <c r="L7" s="1">
        <f t="shared" si="20"/>
        <v>16</v>
      </c>
      <c r="M7" s="1">
        <f t="shared" si="14"/>
        <v>11620</v>
      </c>
      <c r="N7" s="11">
        <f t="shared" si="15"/>
        <v>4517.9571064276615</v>
      </c>
      <c r="O7" s="11">
        <f t="shared" si="16"/>
        <v>4517.9571064276606</v>
      </c>
      <c r="P7" s="1">
        <f t="shared" si="17"/>
        <v>0</v>
      </c>
      <c r="Q7" s="11">
        <f t="shared" si="18"/>
        <v>-1612.9571064276615</v>
      </c>
      <c r="R7" s="11"/>
      <c r="S7" s="11">
        <f t="shared" si="0"/>
        <v>-1398.1954556363917</v>
      </c>
      <c r="T7" s="11">
        <f t="shared" si="1"/>
        <v>3729.9378475589242</v>
      </c>
      <c r="U7" s="11">
        <f t="shared" si="2"/>
        <v>4303.1954556363917</v>
      </c>
      <c r="V7" s="11">
        <f t="shared" si="3"/>
        <v>14919.751390235697</v>
      </c>
      <c r="W7" s="11">
        <f t="shared" si="19"/>
        <v>16</v>
      </c>
      <c r="X7" s="11">
        <f t="shared" si="4"/>
        <v>4595.704323921701</v>
      </c>
      <c r="Y7" s="11">
        <f t="shared" si="5"/>
        <v>3579.2878076319298</v>
      </c>
      <c r="Z7" s="11">
        <f t="shared" si="6"/>
        <v>-674.28780763192981</v>
      </c>
      <c r="AA7" s="3">
        <f t="shared" si="7"/>
        <v>4516198.7682250012</v>
      </c>
      <c r="AB7" s="3">
        <f t="shared" si="8"/>
        <v>3292153.8872623313</v>
      </c>
      <c r="AC7" s="3">
        <f t="shared" si="9"/>
        <v>0.23211284255832351</v>
      </c>
    </row>
    <row r="8" spans="2:36" ht="15.75" x14ac:dyDescent="0.25">
      <c r="B8" s="2">
        <v>5</v>
      </c>
      <c r="C8" s="2">
        <v>201205</v>
      </c>
      <c r="D8" s="2" t="str">
        <f t="shared" si="10"/>
        <v>2012</v>
      </c>
      <c r="E8" s="2" t="str">
        <f t="shared" si="11"/>
        <v>05</v>
      </c>
      <c r="F8" s="2">
        <v>2438</v>
      </c>
      <c r="G8" s="3" t="s">
        <v>6</v>
      </c>
      <c r="H8" s="13">
        <f t="shared" si="12"/>
        <v>4553.75</v>
      </c>
      <c r="I8" s="11">
        <f t="shared" si="13"/>
        <v>0.53538292615975847</v>
      </c>
      <c r="J8" s="16">
        <v>0.69477728612718426</v>
      </c>
      <c r="K8" s="1">
        <v>5</v>
      </c>
      <c r="L8" s="1">
        <f t="shared" si="20"/>
        <v>25</v>
      </c>
      <c r="M8" s="1">
        <f t="shared" si="14"/>
        <v>12190</v>
      </c>
      <c r="N8" s="11">
        <f t="shared" si="15"/>
        <v>4523.2646493662351</v>
      </c>
      <c r="O8" s="11">
        <f t="shared" si="16"/>
        <v>4523.2646493662342</v>
      </c>
      <c r="P8" s="1">
        <f t="shared" si="17"/>
        <v>0</v>
      </c>
      <c r="Q8" s="11">
        <f t="shared" si="18"/>
        <v>-2085.2646493662351</v>
      </c>
      <c r="R8" s="11"/>
      <c r="S8" s="11">
        <f t="shared" si="0"/>
        <v>-1590.5029985749652</v>
      </c>
      <c r="T8" s="11">
        <f t="shared" si="1"/>
        <v>3509.038146007706</v>
      </c>
      <c r="U8" s="11">
        <f t="shared" si="2"/>
        <v>4028.5029985749652</v>
      </c>
      <c r="V8" s="11">
        <f t="shared" si="3"/>
        <v>17545.190730038528</v>
      </c>
      <c r="W8" s="11">
        <f t="shared" si="19"/>
        <v>25</v>
      </c>
      <c r="X8" s="11">
        <f t="shared" si="4"/>
        <v>4600.5873538974838</v>
      </c>
      <c r="Y8" s="11">
        <f t="shared" si="5"/>
        <v>3196.3835963319375</v>
      </c>
      <c r="Z8" s="11">
        <f t="shared" si="6"/>
        <v>-758.3835963319375</v>
      </c>
      <c r="AA8" s="3">
        <f t="shared" si="7"/>
        <v>6719163.858225001</v>
      </c>
      <c r="AB8" s="3">
        <f t="shared" si="8"/>
        <v>4828274.8051934214</v>
      </c>
      <c r="AC8" s="3">
        <f t="shared" si="9"/>
        <v>0.31106792302376435</v>
      </c>
    </row>
    <row r="9" spans="2:36" ht="15.75" x14ac:dyDescent="0.25">
      <c r="B9" s="2">
        <v>6</v>
      </c>
      <c r="C9" s="2">
        <v>201206</v>
      </c>
      <c r="D9" s="2" t="str">
        <f t="shared" si="10"/>
        <v>2012</v>
      </c>
      <c r="E9" s="2" t="str">
        <f t="shared" si="11"/>
        <v>06</v>
      </c>
      <c r="F9" s="2">
        <v>2812</v>
      </c>
      <c r="G9" s="3" t="s">
        <v>6</v>
      </c>
      <c r="H9" s="13">
        <f t="shared" si="12"/>
        <v>4553.75</v>
      </c>
      <c r="I9" s="11">
        <f t="shared" si="13"/>
        <v>0.61751303870436458</v>
      </c>
      <c r="J9" s="16">
        <v>0.7312239694741427</v>
      </c>
      <c r="K9" s="1">
        <v>6</v>
      </c>
      <c r="L9" s="1">
        <f t="shared" si="20"/>
        <v>36</v>
      </c>
      <c r="M9" s="1">
        <f t="shared" si="14"/>
        <v>16872</v>
      </c>
      <c r="N9" s="11">
        <f t="shared" si="15"/>
        <v>4528.5721923048086</v>
      </c>
      <c r="O9" s="11">
        <f t="shared" si="16"/>
        <v>4528.5721923048077</v>
      </c>
      <c r="P9" s="1">
        <f t="shared" si="17"/>
        <v>0</v>
      </c>
      <c r="Q9" s="11">
        <f t="shared" si="18"/>
        <v>-1716.5721923048086</v>
      </c>
      <c r="R9" s="11"/>
      <c r="S9" s="11">
        <f t="shared" si="0"/>
        <v>-1558.0605415135387</v>
      </c>
      <c r="T9" s="11">
        <f t="shared" si="1"/>
        <v>3845.60697869661</v>
      </c>
      <c r="U9" s="11">
        <f t="shared" si="2"/>
        <v>4370.0605415135387</v>
      </c>
      <c r="V9" s="11">
        <f t="shared" si="3"/>
        <v>23073.641872179658</v>
      </c>
      <c r="W9" s="11">
        <f t="shared" si="19"/>
        <v>36</v>
      </c>
      <c r="X9" s="11">
        <f t="shared" si="4"/>
        <v>4605.4703838732657</v>
      </c>
      <c r="Y9" s="11">
        <f t="shared" si="5"/>
        <v>3367.6303353914132</v>
      </c>
      <c r="Z9" s="11">
        <f t="shared" si="6"/>
        <v>-555.63033539141315</v>
      </c>
      <c r="AA9" s="3">
        <f t="shared" si="7"/>
        <v>4920122.8782250006</v>
      </c>
      <c r="AB9" s="3">
        <f t="shared" si="8"/>
        <v>4105027.8348413878</v>
      </c>
      <c r="AC9" s="3">
        <f t="shared" si="9"/>
        <v>0.19759258015341863</v>
      </c>
    </row>
    <row r="10" spans="2:36" ht="15.75" x14ac:dyDescent="0.25">
      <c r="B10" s="2">
        <v>7</v>
      </c>
      <c r="C10" s="2">
        <v>201207</v>
      </c>
      <c r="D10" s="2" t="str">
        <f t="shared" si="10"/>
        <v>2012</v>
      </c>
      <c r="E10" s="2" t="str">
        <f t="shared" si="11"/>
        <v>07</v>
      </c>
      <c r="F10" s="2">
        <v>3184</v>
      </c>
      <c r="G10" s="3" t="s">
        <v>6</v>
      </c>
      <c r="H10" s="13">
        <f t="shared" si="12"/>
        <v>4553.75</v>
      </c>
      <c r="I10" s="11">
        <f t="shared" si="13"/>
        <v>0.69920395278616521</v>
      </c>
      <c r="J10" s="16">
        <v>0.7717723343490378</v>
      </c>
      <c r="K10" s="1">
        <v>7</v>
      </c>
      <c r="L10" s="1">
        <f t="shared" si="20"/>
        <v>49</v>
      </c>
      <c r="M10" s="1">
        <f t="shared" si="14"/>
        <v>22288</v>
      </c>
      <c r="N10" s="11">
        <f t="shared" si="15"/>
        <v>4533.8797352433812</v>
      </c>
      <c r="O10" s="11">
        <f t="shared" si="16"/>
        <v>4533.8797352433803</v>
      </c>
      <c r="P10" s="1">
        <f t="shared" si="17"/>
        <v>0</v>
      </c>
      <c r="Q10" s="11">
        <f t="shared" si="18"/>
        <v>-1349.8797352433812</v>
      </c>
      <c r="R10" s="11"/>
      <c r="S10" s="11">
        <f t="shared" si="0"/>
        <v>-1003.6180844521116</v>
      </c>
      <c r="T10" s="11">
        <f t="shared" si="1"/>
        <v>4125.5689771331199</v>
      </c>
      <c r="U10" s="11">
        <f t="shared" si="2"/>
        <v>4187.6180844521114</v>
      </c>
      <c r="V10" s="11">
        <f t="shared" si="3"/>
        <v>28878.982839931839</v>
      </c>
      <c r="W10" s="11">
        <f t="shared" si="19"/>
        <v>49</v>
      </c>
      <c r="X10" s="11">
        <f t="shared" si="4"/>
        <v>4610.3534138490486</v>
      </c>
      <c r="Y10" s="11">
        <f t="shared" si="5"/>
        <v>3558.1432163803356</v>
      </c>
      <c r="Z10" s="11">
        <f t="shared" si="6"/>
        <v>-374.14321638033562</v>
      </c>
      <c r="AA10" s="3">
        <f t="shared" si="7"/>
        <v>3408214.4382250006</v>
      </c>
      <c r="AB10" s="3">
        <f t="shared" si="8"/>
        <v>3369331.7151689539</v>
      </c>
      <c r="AC10" s="3">
        <f t="shared" si="9"/>
        <v>0.11750729157673857</v>
      </c>
    </row>
    <row r="11" spans="2:36" ht="15.75" x14ac:dyDescent="0.25">
      <c r="B11" s="2">
        <v>8</v>
      </c>
      <c r="C11" s="2">
        <v>201208</v>
      </c>
      <c r="D11" s="2" t="str">
        <f t="shared" si="10"/>
        <v>2012</v>
      </c>
      <c r="E11" s="2" t="str">
        <f t="shared" si="11"/>
        <v>08</v>
      </c>
      <c r="F11" s="2">
        <v>3046</v>
      </c>
      <c r="G11" s="3" t="s">
        <v>6</v>
      </c>
      <c r="H11" s="13">
        <f t="shared" si="12"/>
        <v>4553.75</v>
      </c>
      <c r="I11" s="11">
        <f t="shared" si="13"/>
        <v>0.66889925885259405</v>
      </c>
      <c r="J11" s="16">
        <v>0.82596486545738768</v>
      </c>
      <c r="K11" s="1">
        <v>8</v>
      </c>
      <c r="L11" s="1">
        <f t="shared" si="20"/>
        <v>64</v>
      </c>
      <c r="M11" s="1">
        <f t="shared" si="14"/>
        <v>24368</v>
      </c>
      <c r="N11" s="11">
        <f t="shared" si="15"/>
        <v>4539.1872781819548</v>
      </c>
      <c r="O11" s="11">
        <f t="shared" si="16"/>
        <v>4539.1872781819538</v>
      </c>
      <c r="P11" s="1">
        <f t="shared" si="17"/>
        <v>0</v>
      </c>
      <c r="Q11" s="11">
        <f t="shared" si="18"/>
        <v>-1493.1872781819548</v>
      </c>
      <c r="R11" s="11"/>
      <c r="S11" s="11">
        <f t="shared" si="0"/>
        <v>-1507.6756273906849</v>
      </c>
      <c r="T11" s="11">
        <f t="shared" si="1"/>
        <v>3687.8081954651207</v>
      </c>
      <c r="U11" s="11">
        <f t="shared" si="2"/>
        <v>4553.6756273906849</v>
      </c>
      <c r="V11" s="11">
        <f t="shared" si="3"/>
        <v>29502.465563720965</v>
      </c>
      <c r="W11" s="11">
        <f t="shared" si="19"/>
        <v>64</v>
      </c>
      <c r="X11" s="11">
        <f t="shared" si="4"/>
        <v>4615.2364438248305</v>
      </c>
      <c r="Y11" s="11">
        <f t="shared" si="5"/>
        <v>3812.0231483778084</v>
      </c>
      <c r="Z11" s="11">
        <f t="shared" si="6"/>
        <v>-766.02314837780841</v>
      </c>
      <c r="AA11" s="3">
        <f t="shared" si="7"/>
        <v>3936791.6982250009</v>
      </c>
      <c r="AB11" s="3">
        <f t="shared" si="8"/>
        <v>2501755.9573221239</v>
      </c>
      <c r="AC11" s="3">
        <f t="shared" si="9"/>
        <v>0.25148494693953</v>
      </c>
    </row>
    <row r="12" spans="2:36" ht="15.75" x14ac:dyDescent="0.25">
      <c r="B12" s="2">
        <v>9</v>
      </c>
      <c r="C12" s="2">
        <v>201209</v>
      </c>
      <c r="D12" s="2" t="str">
        <f t="shared" si="10"/>
        <v>2012</v>
      </c>
      <c r="E12" s="2" t="str">
        <f t="shared" si="11"/>
        <v>09</v>
      </c>
      <c r="F12" s="2">
        <v>5513</v>
      </c>
      <c r="G12" s="3" t="s">
        <v>6</v>
      </c>
      <c r="H12" s="13">
        <f t="shared" si="12"/>
        <v>4553.75</v>
      </c>
      <c r="I12" s="11">
        <f t="shared" si="13"/>
        <v>1.2106505627230304</v>
      </c>
      <c r="J12" s="16">
        <v>0.89274041794592451</v>
      </c>
      <c r="K12" s="1">
        <v>9</v>
      </c>
      <c r="L12" s="1">
        <f t="shared" si="20"/>
        <v>81</v>
      </c>
      <c r="M12" s="1">
        <f t="shared" si="14"/>
        <v>49617</v>
      </c>
      <c r="N12" s="11">
        <f t="shared" si="15"/>
        <v>4544.4948211205283</v>
      </c>
      <c r="O12" s="11">
        <f t="shared" si="16"/>
        <v>4544.4948211205274</v>
      </c>
      <c r="P12" s="1">
        <f t="shared" si="17"/>
        <v>0</v>
      </c>
      <c r="Q12" s="11">
        <f t="shared" si="18"/>
        <v>968.50517887947171</v>
      </c>
      <c r="R12" s="11"/>
      <c r="S12" s="11">
        <f t="shared" si="0"/>
        <v>-456.23317032925843</v>
      </c>
      <c r="T12" s="11">
        <f t="shared" si="1"/>
        <v>6175.3673175061022</v>
      </c>
      <c r="U12" s="11">
        <f t="shared" si="2"/>
        <v>5969.2331703292584</v>
      </c>
      <c r="V12" s="11">
        <f t="shared" si="3"/>
        <v>55578.305857554922</v>
      </c>
      <c r="W12" s="11">
        <f t="shared" si="19"/>
        <v>81</v>
      </c>
      <c r="X12" s="11">
        <f t="shared" si="4"/>
        <v>4620.1194738006134</v>
      </c>
      <c r="Y12" s="11">
        <f t="shared" si="5"/>
        <v>4124.5673900008642</v>
      </c>
      <c r="Z12" s="11">
        <f t="shared" si="6"/>
        <v>1388.4326099991358</v>
      </c>
      <c r="AA12" s="3">
        <f t="shared" si="7"/>
        <v>233158.6082249998</v>
      </c>
      <c r="AB12" s="3">
        <f t="shared" si="8"/>
        <v>1610741.1474515565</v>
      </c>
      <c r="AC12" s="3">
        <f t="shared" si="9"/>
        <v>0.25184701795739811</v>
      </c>
    </row>
    <row r="13" spans="2:36" ht="15.75" x14ac:dyDescent="0.25">
      <c r="B13" s="2">
        <v>10</v>
      </c>
      <c r="C13" s="2">
        <v>201210</v>
      </c>
      <c r="D13" s="2" t="str">
        <f t="shared" si="10"/>
        <v>2012</v>
      </c>
      <c r="E13" s="2" t="str">
        <f t="shared" si="11"/>
        <v>10</v>
      </c>
      <c r="F13" s="2">
        <v>9336</v>
      </c>
      <c r="G13" s="3" t="s">
        <v>6</v>
      </c>
      <c r="H13" s="13">
        <f t="shared" si="12"/>
        <v>4553.75</v>
      </c>
      <c r="I13" s="11">
        <f t="shared" si="13"/>
        <v>2.0501784243755146</v>
      </c>
      <c r="J13" s="16">
        <v>2.6387461722008418</v>
      </c>
      <c r="K13" s="1">
        <v>10</v>
      </c>
      <c r="L13" s="1">
        <f t="shared" si="20"/>
        <v>100</v>
      </c>
      <c r="M13" s="1">
        <f t="shared" si="14"/>
        <v>93360</v>
      </c>
      <c r="N13" s="11">
        <f t="shared" si="15"/>
        <v>4549.8023640591018</v>
      </c>
      <c r="O13" s="11">
        <f t="shared" si="16"/>
        <v>4549.8023640591009</v>
      </c>
      <c r="P13" s="1">
        <f t="shared" si="17"/>
        <v>0</v>
      </c>
      <c r="Q13" s="11">
        <f t="shared" si="18"/>
        <v>4786.1976359408982</v>
      </c>
      <c r="R13" s="11"/>
      <c r="S13" s="11">
        <f t="shared" si="0"/>
        <v>5490.209286732168</v>
      </c>
      <c r="T13" s="11">
        <f t="shared" si="1"/>
        <v>3538.0439764743742</v>
      </c>
      <c r="U13" s="11">
        <f t="shared" si="2"/>
        <v>3845.790713267832</v>
      </c>
      <c r="V13" s="11">
        <f t="shared" si="3"/>
        <v>35380.439764743744</v>
      </c>
      <c r="W13" s="11">
        <f t="shared" si="19"/>
        <v>100</v>
      </c>
      <c r="X13" s="11">
        <f t="shared" si="4"/>
        <v>4625.0025037763953</v>
      </c>
      <c r="Y13" s="11">
        <f t="shared" si="5"/>
        <v>12204.207653259273</v>
      </c>
      <c r="Z13" s="11">
        <f t="shared" si="6"/>
        <v>-2868.2076532592728</v>
      </c>
      <c r="AA13" s="3">
        <f t="shared" si="7"/>
        <v>18540473.398224998</v>
      </c>
      <c r="AB13" s="3">
        <f t="shared" si="8"/>
        <v>46382780.71175269</v>
      </c>
      <c r="AC13" s="3">
        <f t="shared" si="9"/>
        <v>0.30722018565330683</v>
      </c>
    </row>
    <row r="14" spans="2:36" ht="15.75" x14ac:dyDescent="0.25">
      <c r="B14" s="2">
        <v>11</v>
      </c>
      <c r="C14" s="2">
        <v>201211</v>
      </c>
      <c r="D14" s="2" t="str">
        <f t="shared" si="10"/>
        <v>2012</v>
      </c>
      <c r="E14" s="2" t="str">
        <f t="shared" si="11"/>
        <v>11</v>
      </c>
      <c r="F14" s="2">
        <v>2507</v>
      </c>
      <c r="G14" s="3" t="s">
        <v>6</v>
      </c>
      <c r="H14" s="13">
        <f t="shared" si="12"/>
        <v>4553.75</v>
      </c>
      <c r="I14" s="11">
        <f t="shared" si="13"/>
        <v>0.55053527312654404</v>
      </c>
      <c r="J14" s="16">
        <v>0.64490450679499978</v>
      </c>
      <c r="K14" s="1">
        <v>11</v>
      </c>
      <c r="L14" s="1">
        <f t="shared" si="20"/>
        <v>121</v>
      </c>
      <c r="M14" s="1">
        <f t="shared" si="14"/>
        <v>27577</v>
      </c>
      <c r="N14" s="11">
        <f t="shared" si="15"/>
        <v>4555.1099069976754</v>
      </c>
      <c r="O14" s="11">
        <f t="shared" si="16"/>
        <v>4555.1099069976744</v>
      </c>
      <c r="P14" s="1">
        <f t="shared" si="17"/>
        <v>0</v>
      </c>
      <c r="Q14" s="11">
        <f t="shared" si="18"/>
        <v>-2048.1099069976754</v>
      </c>
      <c r="R14" s="11"/>
      <c r="S14" s="11">
        <f t="shared" si="0"/>
        <v>-2051.3482562064055</v>
      </c>
      <c r="T14" s="11">
        <f t="shared" si="1"/>
        <v>3887.3972403435496</v>
      </c>
      <c r="U14" s="11">
        <f t="shared" si="2"/>
        <v>4558.3482562064055</v>
      </c>
      <c r="V14" s="11">
        <f t="shared" si="3"/>
        <v>42761.369643779042</v>
      </c>
      <c r="W14" s="11">
        <f t="shared" si="19"/>
        <v>121</v>
      </c>
      <c r="X14" s="11">
        <f t="shared" si="4"/>
        <v>4629.8855337521782</v>
      </c>
      <c r="Y14" s="11">
        <f t="shared" si="5"/>
        <v>2985.8340466617528</v>
      </c>
      <c r="Z14" s="11">
        <f t="shared" si="6"/>
        <v>-478.83404666175284</v>
      </c>
      <c r="AA14" s="3">
        <f t="shared" si="7"/>
        <v>6366210.2282250011</v>
      </c>
      <c r="AB14" s="3">
        <f t="shared" si="8"/>
        <v>5797901.1041244389</v>
      </c>
      <c r="AC14" s="3">
        <f t="shared" si="9"/>
        <v>0.19099882196320417</v>
      </c>
    </row>
    <row r="15" spans="2:36" ht="15.75" x14ac:dyDescent="0.25">
      <c r="B15" s="2">
        <v>12</v>
      </c>
      <c r="C15" s="2">
        <v>201212</v>
      </c>
      <c r="D15" s="2" t="str">
        <f t="shared" si="10"/>
        <v>2012</v>
      </c>
      <c r="E15" s="2" t="str">
        <f t="shared" si="11"/>
        <v>12</v>
      </c>
      <c r="F15" s="2">
        <v>2762</v>
      </c>
      <c r="G15" s="3" t="s">
        <v>6</v>
      </c>
      <c r="H15" s="13">
        <f t="shared" si="12"/>
        <v>4553.75</v>
      </c>
      <c r="I15" s="11">
        <f t="shared" si="13"/>
        <v>0.60653307713422999</v>
      </c>
      <c r="J15" s="16">
        <v>0.43934833788492322</v>
      </c>
      <c r="K15" s="1">
        <v>12</v>
      </c>
      <c r="L15" s="1">
        <f t="shared" si="20"/>
        <v>144</v>
      </c>
      <c r="M15" s="1">
        <f t="shared" si="14"/>
        <v>33144</v>
      </c>
      <c r="N15" s="11">
        <f t="shared" si="15"/>
        <v>4560.4174499362489</v>
      </c>
      <c r="O15" s="11">
        <f t="shared" si="16"/>
        <v>4560.417449936248</v>
      </c>
      <c r="P15" s="1">
        <f t="shared" si="17"/>
        <v>0</v>
      </c>
      <c r="Q15" s="11">
        <f t="shared" si="18"/>
        <v>-1798.4174499362489</v>
      </c>
      <c r="R15" s="11"/>
      <c r="S15" s="11">
        <f t="shared" si="0"/>
        <v>-2083.405799144979</v>
      </c>
      <c r="T15" s="11">
        <f t="shared" si="1"/>
        <v>6286.5834733701431</v>
      </c>
      <c r="U15" s="11">
        <f t="shared" si="2"/>
        <v>4845.405799144979</v>
      </c>
      <c r="V15" s="11">
        <f t="shared" si="3"/>
        <v>75439.001680441725</v>
      </c>
      <c r="W15" s="11">
        <f t="shared" si="19"/>
        <v>144</v>
      </c>
      <c r="X15" s="11">
        <f t="shared" si="4"/>
        <v>4634.7685637279601</v>
      </c>
      <c r="Y15" s="11">
        <f t="shared" si="5"/>
        <v>2036.2778649551722</v>
      </c>
      <c r="Z15" s="11">
        <f t="shared" si="6"/>
        <v>725.72213504482784</v>
      </c>
      <c r="AA15" s="3">
        <f t="shared" si="7"/>
        <v>5144436.3782250006</v>
      </c>
      <c r="AB15" s="3">
        <f t="shared" si="8"/>
        <v>11272398.643092161</v>
      </c>
      <c r="AC15" s="3">
        <f t="shared" si="9"/>
        <v>0.2627524022609804</v>
      </c>
    </row>
    <row r="16" spans="2:36" ht="15.75" x14ac:dyDescent="0.25">
      <c r="B16" s="2">
        <v>13</v>
      </c>
      <c r="C16" s="2">
        <v>201213</v>
      </c>
      <c r="D16" s="2" t="str">
        <f t="shared" si="10"/>
        <v>2012</v>
      </c>
      <c r="E16" s="2" t="str">
        <f t="shared" si="11"/>
        <v>13</v>
      </c>
      <c r="F16" s="2">
        <v>2741</v>
      </c>
      <c r="G16" s="3" t="s">
        <v>6</v>
      </c>
      <c r="H16" s="13">
        <f t="shared" si="12"/>
        <v>4553.75</v>
      </c>
      <c r="I16" s="11">
        <f t="shared" si="13"/>
        <v>0.60192149327477351</v>
      </c>
      <c r="J16" s="16">
        <v>0.563691489803547</v>
      </c>
      <c r="K16" s="1">
        <v>13</v>
      </c>
      <c r="L16" s="1">
        <f t="shared" si="20"/>
        <v>169</v>
      </c>
      <c r="M16" s="1">
        <f t="shared" si="14"/>
        <v>35633</v>
      </c>
      <c r="N16" s="11">
        <f t="shared" si="15"/>
        <v>4565.7249928748224</v>
      </c>
      <c r="O16" s="11">
        <f t="shared" si="16"/>
        <v>4565.7249928748215</v>
      </c>
      <c r="P16" s="1">
        <f t="shared" si="17"/>
        <v>0</v>
      </c>
      <c r="Q16" s="11">
        <f t="shared" si="18"/>
        <v>-1824.7249928748224</v>
      </c>
      <c r="R16" s="11"/>
      <c r="S16" s="11">
        <f t="shared" si="0"/>
        <v>-1876.2133420835526</v>
      </c>
      <c r="T16" s="11">
        <f t="shared" si="1"/>
        <v>4862.5889330975533</v>
      </c>
      <c r="U16" s="11">
        <f t="shared" si="2"/>
        <v>4617.2133420835526</v>
      </c>
      <c r="V16" s="11">
        <f t="shared" si="3"/>
        <v>63213.656130268195</v>
      </c>
      <c r="W16" s="11">
        <f t="shared" si="19"/>
        <v>169</v>
      </c>
      <c r="X16" s="11">
        <f t="shared" si="4"/>
        <v>4639.6515937037429</v>
      </c>
      <c r="Y16" s="11">
        <f t="shared" si="5"/>
        <v>2615.3321190242641</v>
      </c>
      <c r="Z16" s="11">
        <f t="shared" si="6"/>
        <v>125.6678809757359</v>
      </c>
      <c r="AA16" s="3">
        <f t="shared" si="7"/>
        <v>5240139.0482250014</v>
      </c>
      <c r="AB16" s="3">
        <f t="shared" si="8"/>
        <v>7719423.4551007785</v>
      </c>
      <c r="AC16" s="3">
        <f t="shared" si="9"/>
        <v>4.5847457488411493E-2</v>
      </c>
    </row>
    <row r="17" spans="2:29" ht="15.75" x14ac:dyDescent="0.25">
      <c r="B17" s="2">
        <v>14</v>
      </c>
      <c r="C17" s="2">
        <v>201214</v>
      </c>
      <c r="D17" s="2" t="str">
        <f t="shared" si="10"/>
        <v>2012</v>
      </c>
      <c r="E17" s="2" t="str">
        <f t="shared" si="11"/>
        <v>14</v>
      </c>
      <c r="F17" s="2">
        <v>3032</v>
      </c>
      <c r="G17" s="3" t="s">
        <v>6</v>
      </c>
      <c r="H17" s="13">
        <f t="shared" si="12"/>
        <v>4553.75</v>
      </c>
      <c r="I17" s="11">
        <f t="shared" si="13"/>
        <v>0.66582486961295639</v>
      </c>
      <c r="J17" s="16">
        <v>0.62772746335989482</v>
      </c>
      <c r="K17" s="1">
        <v>14</v>
      </c>
      <c r="L17" s="1">
        <f t="shared" si="20"/>
        <v>196</v>
      </c>
      <c r="M17" s="1">
        <f t="shared" si="14"/>
        <v>42448</v>
      </c>
      <c r="N17" s="11">
        <f t="shared" si="15"/>
        <v>4571.032535813396</v>
      </c>
      <c r="O17" s="11">
        <f t="shared" si="16"/>
        <v>4571.032535813395</v>
      </c>
      <c r="P17" s="1">
        <f t="shared" si="17"/>
        <v>0</v>
      </c>
      <c r="Q17" s="11">
        <f t="shared" si="18"/>
        <v>-1539.032535813396</v>
      </c>
      <c r="R17" s="11"/>
      <c r="S17" s="11">
        <f t="shared" si="0"/>
        <v>-1498.0208850221261</v>
      </c>
      <c r="T17" s="11">
        <f t="shared" si="1"/>
        <v>4830.1216323582521</v>
      </c>
      <c r="U17" s="11">
        <f t="shared" si="2"/>
        <v>4530.0208850221261</v>
      </c>
      <c r="V17" s="11">
        <f t="shared" si="3"/>
        <v>67621.702853015537</v>
      </c>
      <c r="W17" s="11">
        <f t="shared" si="19"/>
        <v>196</v>
      </c>
      <c r="X17" s="11">
        <f t="shared" si="4"/>
        <v>4644.5346236795249</v>
      </c>
      <c r="Y17" s="11">
        <f t="shared" si="5"/>
        <v>2915.5019378095517</v>
      </c>
      <c r="Z17" s="11">
        <f t="shared" si="6"/>
        <v>116.49806219044831</v>
      </c>
      <c r="AA17" s="3">
        <f t="shared" si="7"/>
        <v>3992543.4782250007</v>
      </c>
      <c r="AB17" s="3">
        <f t="shared" si="8"/>
        <v>6141550.7046070024</v>
      </c>
      <c r="AC17" s="3">
        <f t="shared" si="9"/>
        <v>3.8422843730358938E-2</v>
      </c>
    </row>
    <row r="18" spans="2:29" ht="15.75" x14ac:dyDescent="0.25">
      <c r="B18" s="2">
        <v>15</v>
      </c>
      <c r="C18" s="2">
        <v>201215</v>
      </c>
      <c r="D18" s="2" t="str">
        <f t="shared" si="10"/>
        <v>2012</v>
      </c>
      <c r="E18" s="2" t="str">
        <f t="shared" si="11"/>
        <v>15</v>
      </c>
      <c r="F18" s="2">
        <v>4043</v>
      </c>
      <c r="G18" s="3" t="s">
        <v>6</v>
      </c>
      <c r="H18" s="13">
        <f t="shared" si="12"/>
        <v>4553.75</v>
      </c>
      <c r="I18" s="11">
        <f t="shared" si="13"/>
        <v>0.88783969256107609</v>
      </c>
      <c r="J18" s="16">
        <v>0.65535428172890242</v>
      </c>
      <c r="K18" s="1">
        <v>15</v>
      </c>
      <c r="L18" s="1">
        <f t="shared" si="20"/>
        <v>225</v>
      </c>
      <c r="M18" s="1">
        <f t="shared" si="14"/>
        <v>60645</v>
      </c>
      <c r="N18" s="11">
        <f t="shared" si="15"/>
        <v>4576.3400787519695</v>
      </c>
      <c r="O18" s="11">
        <f t="shared" si="16"/>
        <v>4576.3400787519686</v>
      </c>
      <c r="P18" s="1">
        <f t="shared" si="17"/>
        <v>0</v>
      </c>
      <c r="Q18" s="11">
        <f t="shared" si="18"/>
        <v>-533.34007875196949</v>
      </c>
      <c r="R18" s="11"/>
      <c r="S18" s="11">
        <f t="shared" si="0"/>
        <v>-934.32842796069963</v>
      </c>
      <c r="T18" s="11">
        <f t="shared" si="1"/>
        <v>6169.1822464851921</v>
      </c>
      <c r="U18" s="11">
        <f t="shared" si="2"/>
        <v>4977.3284279606996</v>
      </c>
      <c r="V18" s="11">
        <f t="shared" si="3"/>
        <v>92537.733697277887</v>
      </c>
      <c r="W18" s="11">
        <f t="shared" si="19"/>
        <v>225</v>
      </c>
      <c r="X18" s="11">
        <f t="shared" si="4"/>
        <v>4649.4176536553077</v>
      </c>
      <c r="Y18" s="11">
        <f t="shared" si="5"/>
        <v>3047.0157668689531</v>
      </c>
      <c r="Z18" s="11">
        <f t="shared" si="6"/>
        <v>995.98423313104695</v>
      </c>
      <c r="AA18" s="3">
        <f t="shared" si="7"/>
        <v>974435.50822500046</v>
      </c>
      <c r="AB18" s="3">
        <f t="shared" si="8"/>
        <v>5507007.4447257239</v>
      </c>
      <c r="AC18" s="3">
        <f t="shared" si="9"/>
        <v>0.24634781922608137</v>
      </c>
    </row>
    <row r="19" spans="2:29" ht="15.75" x14ac:dyDescent="0.25">
      <c r="B19" s="2">
        <v>16</v>
      </c>
      <c r="C19" s="2">
        <v>201216</v>
      </c>
      <c r="D19" s="2" t="str">
        <f t="shared" si="10"/>
        <v>2012</v>
      </c>
      <c r="E19" s="2" t="str">
        <f t="shared" si="11"/>
        <v>16</v>
      </c>
      <c r="F19" s="2">
        <v>2847</v>
      </c>
      <c r="G19" s="3" t="s">
        <v>6</v>
      </c>
      <c r="H19" s="13">
        <f t="shared" si="12"/>
        <v>4553.75</v>
      </c>
      <c r="I19" s="11">
        <f t="shared" si="13"/>
        <v>0.62519901180345872</v>
      </c>
      <c r="J19" s="16">
        <v>0.69209347105402208</v>
      </c>
      <c r="K19" s="1">
        <v>16</v>
      </c>
      <c r="L19" s="1">
        <f t="shared" si="20"/>
        <v>256</v>
      </c>
      <c r="M19" s="1">
        <f t="shared" si="14"/>
        <v>45552</v>
      </c>
      <c r="N19" s="11">
        <f t="shared" si="15"/>
        <v>4581.647621690543</v>
      </c>
      <c r="O19" s="11">
        <f t="shared" si="16"/>
        <v>4581.6476216905421</v>
      </c>
      <c r="P19" s="1">
        <f t="shared" si="17"/>
        <v>0</v>
      </c>
      <c r="Q19" s="11">
        <f t="shared" si="18"/>
        <v>-1734.647621690543</v>
      </c>
      <c r="R19" s="11"/>
      <c r="S19" s="11">
        <f t="shared" si="0"/>
        <v>-1309.1359708992732</v>
      </c>
      <c r="T19" s="11">
        <f t="shared" si="1"/>
        <v>4113.6062093811815</v>
      </c>
      <c r="U19" s="11">
        <f t="shared" si="2"/>
        <v>4156.1359708992732</v>
      </c>
      <c r="V19" s="11">
        <f t="shared" si="3"/>
        <v>65817.699350098905</v>
      </c>
      <c r="W19" s="11">
        <f t="shared" si="19"/>
        <v>256</v>
      </c>
      <c r="X19" s="11">
        <f t="shared" si="4"/>
        <v>4654.3006836310897</v>
      </c>
      <c r="Y19" s="11">
        <f t="shared" si="5"/>
        <v>3221.211115463349</v>
      </c>
      <c r="Z19" s="11">
        <f t="shared" si="6"/>
        <v>-374.21111546334896</v>
      </c>
      <c r="AA19" s="3">
        <f t="shared" si="7"/>
        <v>4766078.4282250013</v>
      </c>
      <c r="AB19" s="3">
        <f t="shared" si="8"/>
        <v>4719782.528548101</v>
      </c>
      <c r="AC19" s="3">
        <f t="shared" si="9"/>
        <v>0.13144050420208955</v>
      </c>
    </row>
    <row r="20" spans="2:29" ht="15.75" x14ac:dyDescent="0.25">
      <c r="B20" s="2">
        <v>17</v>
      </c>
      <c r="C20" s="2">
        <v>201217</v>
      </c>
      <c r="D20" s="2" t="str">
        <f t="shared" si="10"/>
        <v>2012</v>
      </c>
      <c r="E20" s="2" t="str">
        <f t="shared" si="11"/>
        <v>17</v>
      </c>
      <c r="F20" s="2">
        <v>3968</v>
      </c>
      <c r="G20" s="3" t="s">
        <v>6</v>
      </c>
      <c r="H20" s="13">
        <f t="shared" si="12"/>
        <v>4553.75</v>
      </c>
      <c r="I20" s="11">
        <f t="shared" si="13"/>
        <v>0.87136975020587426</v>
      </c>
      <c r="J20" s="16">
        <v>0.84085114709927722</v>
      </c>
      <c r="K20" s="1">
        <v>17</v>
      </c>
      <c r="L20" s="1">
        <f t="shared" si="20"/>
        <v>289</v>
      </c>
      <c r="M20" s="1">
        <f t="shared" si="14"/>
        <v>67456</v>
      </c>
      <c r="N20" s="11">
        <f t="shared" si="15"/>
        <v>4586.9551646291166</v>
      </c>
      <c r="O20" s="11">
        <f t="shared" si="16"/>
        <v>4586.9551646291156</v>
      </c>
      <c r="P20" s="1">
        <f t="shared" si="17"/>
        <v>0</v>
      </c>
      <c r="Q20" s="11">
        <f t="shared" si="18"/>
        <v>-618.95516462911655</v>
      </c>
      <c r="R20" s="11"/>
      <c r="S20" s="11">
        <f t="shared" si="0"/>
        <v>-785.44351383784669</v>
      </c>
      <c r="T20" s="11">
        <f t="shared" si="1"/>
        <v>4719.0278727555906</v>
      </c>
      <c r="U20" s="11">
        <f t="shared" si="2"/>
        <v>4753.4435138378467</v>
      </c>
      <c r="V20" s="11">
        <f t="shared" si="3"/>
        <v>80223.473836845034</v>
      </c>
      <c r="W20" s="11">
        <f t="shared" si="19"/>
        <v>289</v>
      </c>
      <c r="X20" s="11">
        <f t="shared" si="4"/>
        <v>4659.1837136068725</v>
      </c>
      <c r="Y20" s="11">
        <f t="shared" si="5"/>
        <v>3917.679970132609</v>
      </c>
      <c r="Z20" s="11">
        <f t="shared" si="6"/>
        <v>50.320029867390986</v>
      </c>
      <c r="AA20" s="3">
        <f t="shared" si="7"/>
        <v>1128130.7582250005</v>
      </c>
      <c r="AB20" s="3">
        <f t="shared" si="8"/>
        <v>2178685.7960627517</v>
      </c>
      <c r="AC20" s="3">
        <f t="shared" si="9"/>
        <v>1.2681459139967486E-2</v>
      </c>
    </row>
    <row r="21" spans="2:29" ht="15.75" x14ac:dyDescent="0.25">
      <c r="B21" s="2">
        <v>18</v>
      </c>
      <c r="C21" s="2">
        <v>201218</v>
      </c>
      <c r="D21" s="2" t="str">
        <f t="shared" si="10"/>
        <v>2012</v>
      </c>
      <c r="E21" s="2" t="str">
        <f t="shared" si="11"/>
        <v>18</v>
      </c>
      <c r="F21" s="2">
        <v>3268</v>
      </c>
      <c r="G21" s="3" t="s">
        <v>6</v>
      </c>
      <c r="H21" s="13">
        <f t="shared" si="12"/>
        <v>4553.75</v>
      </c>
      <c r="I21" s="11">
        <f t="shared" si="13"/>
        <v>0.71765028822399124</v>
      </c>
      <c r="J21" s="16">
        <v>0.93847030739451132</v>
      </c>
      <c r="K21" s="1">
        <v>18</v>
      </c>
      <c r="L21" s="1">
        <f t="shared" si="20"/>
        <v>324</v>
      </c>
      <c r="M21" s="1">
        <f t="shared" si="14"/>
        <v>58824</v>
      </c>
      <c r="N21" s="11">
        <f t="shared" si="15"/>
        <v>4592.2627075676901</v>
      </c>
      <c r="O21" s="11">
        <f t="shared" si="16"/>
        <v>4592.2627075676892</v>
      </c>
      <c r="P21" s="1">
        <f t="shared" si="17"/>
        <v>0</v>
      </c>
      <c r="Q21" s="11">
        <f t="shared" si="18"/>
        <v>-1324.2627075676901</v>
      </c>
      <c r="R21" s="11"/>
      <c r="S21" s="11">
        <f t="shared" si="0"/>
        <v>-825.00105677642023</v>
      </c>
      <c r="T21" s="11">
        <f t="shared" si="1"/>
        <v>3482.2625438976279</v>
      </c>
      <c r="U21" s="11">
        <f t="shared" si="2"/>
        <v>4093.0010567764202</v>
      </c>
      <c r="V21" s="11">
        <f t="shared" si="3"/>
        <v>62680.725790157303</v>
      </c>
      <c r="W21" s="11">
        <f t="shared" si="19"/>
        <v>324</v>
      </c>
      <c r="X21" s="11">
        <f t="shared" si="4"/>
        <v>4664.0667435826545</v>
      </c>
      <c r="Y21" s="11">
        <f t="shared" si="5"/>
        <v>4377.0881505585312</v>
      </c>
      <c r="Z21" s="11">
        <f t="shared" si="6"/>
        <v>-1109.0881505585312</v>
      </c>
      <c r="AA21" s="3">
        <f t="shared" si="7"/>
        <v>3105119.7582250009</v>
      </c>
      <c r="AB21" s="3">
        <f t="shared" si="8"/>
        <v>1033534.549857139</v>
      </c>
      <c r="AC21" s="3">
        <f t="shared" si="9"/>
        <v>0.3393782590448382</v>
      </c>
    </row>
    <row r="22" spans="2:29" ht="15.75" x14ac:dyDescent="0.25">
      <c r="B22" s="2">
        <v>19</v>
      </c>
      <c r="C22" s="2">
        <v>201219</v>
      </c>
      <c r="D22" s="2" t="str">
        <f t="shared" si="10"/>
        <v>2012</v>
      </c>
      <c r="E22" s="2" t="str">
        <f t="shared" si="11"/>
        <v>19</v>
      </c>
      <c r="F22" s="2">
        <v>4494</v>
      </c>
      <c r="G22" s="3" t="s">
        <v>6</v>
      </c>
      <c r="H22" s="13">
        <f t="shared" si="12"/>
        <v>4553.75</v>
      </c>
      <c r="I22" s="11">
        <f>F22/H22</f>
        <v>0.9868789459236893</v>
      </c>
      <c r="J22" s="16">
        <v>0.80606426912720408</v>
      </c>
      <c r="K22" s="1">
        <v>19</v>
      </c>
      <c r="L22" s="1">
        <f t="shared" si="20"/>
        <v>361</v>
      </c>
      <c r="M22" s="1">
        <f t="shared" si="14"/>
        <v>85386</v>
      </c>
      <c r="N22" s="11">
        <f t="shared" si="15"/>
        <v>4597.5702505062636</v>
      </c>
      <c r="O22" s="11">
        <f t="shared" si="16"/>
        <v>4597.5702505062627</v>
      </c>
      <c r="P22" s="1">
        <f t="shared" si="17"/>
        <v>0</v>
      </c>
      <c r="Q22" s="11">
        <f t="shared" si="18"/>
        <v>-103.57025050626362</v>
      </c>
      <c r="R22" s="11"/>
      <c r="S22" s="11">
        <f t="shared" si="0"/>
        <v>-873.55859971499376</v>
      </c>
      <c r="T22" s="11">
        <f t="shared" si="1"/>
        <v>5575.2378217509195</v>
      </c>
      <c r="U22" s="11">
        <f t="shared" si="2"/>
        <v>5367.5585997149938</v>
      </c>
      <c r="V22" s="11">
        <f t="shared" si="3"/>
        <v>105929.51861326747</v>
      </c>
      <c r="W22" s="11">
        <f t="shared" si="19"/>
        <v>361</v>
      </c>
      <c r="X22" s="11">
        <f t="shared" si="4"/>
        <v>4668.9497735584373</v>
      </c>
      <c r="Y22" s="11">
        <f t="shared" si="5"/>
        <v>3763.4735868150069</v>
      </c>
      <c r="Z22" s="11">
        <f t="shared" si="6"/>
        <v>730.52641318499309</v>
      </c>
      <c r="AA22" s="3">
        <f t="shared" si="7"/>
        <v>287440.73822500021</v>
      </c>
      <c r="AB22" s="3">
        <f t="shared" si="8"/>
        <v>2657694.1191668012</v>
      </c>
      <c r="AC22" s="3">
        <f t="shared" si="9"/>
        <v>0.16255594418891703</v>
      </c>
    </row>
    <row r="23" spans="2:29" ht="15.75" x14ac:dyDescent="0.25">
      <c r="B23" s="2">
        <v>20</v>
      </c>
      <c r="C23" s="2">
        <v>201220</v>
      </c>
      <c r="D23" s="2" t="str">
        <f t="shared" si="10"/>
        <v>2012</v>
      </c>
      <c r="E23" s="2" t="str">
        <f t="shared" si="11"/>
        <v>20</v>
      </c>
      <c r="F23" s="2">
        <v>3727</v>
      </c>
      <c r="G23" s="3" t="s">
        <v>6</v>
      </c>
      <c r="H23" s="13">
        <f t="shared" si="12"/>
        <v>4553.75</v>
      </c>
      <c r="I23" s="11">
        <f t="shared" si="13"/>
        <v>0.81844633543782597</v>
      </c>
      <c r="J23" s="16">
        <v>0.97813573658091113</v>
      </c>
      <c r="K23" s="1">
        <v>20</v>
      </c>
      <c r="L23" s="1">
        <f t="shared" si="20"/>
        <v>400</v>
      </c>
      <c r="M23" s="1">
        <f t="shared" si="14"/>
        <v>74540</v>
      </c>
      <c r="N23" s="11">
        <f t="shared" si="15"/>
        <v>4602.8777934448362</v>
      </c>
      <c r="O23" s="11">
        <f t="shared" si="16"/>
        <v>4602.8777934448362</v>
      </c>
      <c r="P23" s="1">
        <f t="shared" si="17"/>
        <v>0</v>
      </c>
      <c r="Q23" s="11">
        <f t="shared" si="18"/>
        <v>-875.87779344483624</v>
      </c>
      <c r="R23" s="11"/>
      <c r="S23" s="11">
        <f t="shared" si="0"/>
        <v>-608.61614265356707</v>
      </c>
      <c r="T23" s="11">
        <f t="shared" si="1"/>
        <v>3810.3096130888616</v>
      </c>
      <c r="U23" s="11">
        <f t="shared" si="2"/>
        <v>4335.6161426535673</v>
      </c>
      <c r="V23" s="11">
        <f t="shared" si="3"/>
        <v>76206.192261777236</v>
      </c>
      <c r="W23" s="11">
        <f t="shared" si="19"/>
        <v>400</v>
      </c>
      <c r="X23" s="11">
        <f t="shared" si="4"/>
        <v>4673.8328035342192</v>
      </c>
      <c r="Y23" s="11">
        <f t="shared" si="5"/>
        <v>4571.6428919409682</v>
      </c>
      <c r="Z23" s="11">
        <f t="shared" si="6"/>
        <v>-844.64289194096818</v>
      </c>
      <c r="AA23" s="3">
        <f t="shared" si="7"/>
        <v>1698160.8282250005</v>
      </c>
      <c r="AB23" s="3">
        <f t="shared" si="8"/>
        <v>675806.10788070923</v>
      </c>
      <c r="AC23" s="3">
        <f t="shared" si="9"/>
        <v>0.22662809013709906</v>
      </c>
    </row>
    <row r="24" spans="2:29" ht="15.75" x14ac:dyDescent="0.25">
      <c r="B24" s="2">
        <v>21</v>
      </c>
      <c r="C24" s="2">
        <v>201221</v>
      </c>
      <c r="D24" s="2" t="str">
        <f t="shared" si="10"/>
        <v>2012</v>
      </c>
      <c r="E24" s="2" t="str">
        <f t="shared" si="11"/>
        <v>21</v>
      </c>
      <c r="F24" s="2">
        <v>4341</v>
      </c>
      <c r="G24" s="3" t="s">
        <v>6</v>
      </c>
      <c r="H24" s="13">
        <f t="shared" si="12"/>
        <v>4553.75</v>
      </c>
      <c r="I24" s="11">
        <f t="shared" si="13"/>
        <v>0.95328026351907769</v>
      </c>
      <c r="J24" s="16">
        <v>1.0854484115407346</v>
      </c>
      <c r="K24" s="1">
        <v>21</v>
      </c>
      <c r="L24" s="1">
        <f t="shared" si="20"/>
        <v>441</v>
      </c>
      <c r="M24" s="1">
        <f t="shared" si="14"/>
        <v>91161</v>
      </c>
      <c r="N24" s="11">
        <f t="shared" si="15"/>
        <v>4608.1853363834098</v>
      </c>
      <c r="O24" s="11">
        <f t="shared" si="16"/>
        <v>4608.1853363834089</v>
      </c>
      <c r="P24" s="1">
        <f t="shared" si="17"/>
        <v>0</v>
      </c>
      <c r="Q24" s="11">
        <f t="shared" si="18"/>
        <v>-267.18533638340978</v>
      </c>
      <c r="R24" s="11"/>
      <c r="S24" s="11">
        <f t="shared" si="0"/>
        <v>300.07631440785963</v>
      </c>
      <c r="T24" s="11">
        <f t="shared" si="1"/>
        <v>3999.2688310614303</v>
      </c>
      <c r="U24" s="11">
        <f t="shared" si="2"/>
        <v>4040.9236855921404</v>
      </c>
      <c r="V24" s="11">
        <f t="shared" si="3"/>
        <v>83984.645452290031</v>
      </c>
      <c r="W24" s="11">
        <f t="shared" si="19"/>
        <v>441</v>
      </c>
      <c r="X24" s="11">
        <f t="shared" si="4"/>
        <v>4678.7158335100021</v>
      </c>
      <c r="Y24" s="11">
        <f t="shared" si="5"/>
        <v>5078.5046695339161</v>
      </c>
      <c r="Z24" s="11">
        <f t="shared" si="6"/>
        <v>-737.50466953391606</v>
      </c>
      <c r="AA24" s="3">
        <f t="shared" si="7"/>
        <v>474907.04822500033</v>
      </c>
      <c r="AB24" s="3">
        <f t="shared" si="8"/>
        <v>99358.916322179095</v>
      </c>
      <c r="AC24" s="3">
        <f t="shared" si="9"/>
        <v>0.16989280569774615</v>
      </c>
    </row>
    <row r="25" spans="2:29" ht="15.75" x14ac:dyDescent="0.25">
      <c r="B25" s="2">
        <v>22</v>
      </c>
      <c r="C25" s="2">
        <v>201222</v>
      </c>
      <c r="D25" s="2" t="str">
        <f t="shared" si="10"/>
        <v>2012</v>
      </c>
      <c r="E25" s="2" t="str">
        <f t="shared" si="11"/>
        <v>22</v>
      </c>
      <c r="F25" s="2">
        <v>4301</v>
      </c>
      <c r="G25" s="3" t="s">
        <v>6</v>
      </c>
      <c r="H25" s="13">
        <f t="shared" si="12"/>
        <v>4553.75</v>
      </c>
      <c r="I25" s="11">
        <f t="shared" si="13"/>
        <v>0.9444962942629701</v>
      </c>
      <c r="J25" s="16">
        <v>1.0209696678421007</v>
      </c>
      <c r="K25" s="1">
        <v>22</v>
      </c>
      <c r="L25" s="1">
        <f t="shared" si="20"/>
        <v>484</v>
      </c>
      <c r="M25" s="1">
        <f t="shared" si="14"/>
        <v>94622</v>
      </c>
      <c r="N25" s="11">
        <f t="shared" si="15"/>
        <v>4613.4928793219833</v>
      </c>
      <c r="O25" s="11">
        <f t="shared" si="16"/>
        <v>4613.4928793219824</v>
      </c>
      <c r="P25" s="1">
        <f t="shared" si="17"/>
        <v>0</v>
      </c>
      <c r="Q25" s="11">
        <f t="shared" si="18"/>
        <v>-312.49287932198331</v>
      </c>
      <c r="R25" s="11"/>
      <c r="S25" s="11">
        <f t="shared" si="0"/>
        <v>349.26877146928632</v>
      </c>
      <c r="T25" s="11">
        <f t="shared" si="1"/>
        <v>4212.6618796526054</v>
      </c>
      <c r="U25" s="11">
        <f t="shared" si="2"/>
        <v>3951.7312285307135</v>
      </c>
      <c r="V25" s="11">
        <f t="shared" si="3"/>
        <v>92678.561352357327</v>
      </c>
      <c r="W25" s="11">
        <f t="shared" si="19"/>
        <v>484</v>
      </c>
      <c r="X25" s="11">
        <f t="shared" si="4"/>
        <v>4683.5988634857849</v>
      </c>
      <c r="Y25" s="11">
        <f t="shared" si="5"/>
        <v>4781.8123759587224</v>
      </c>
      <c r="Z25" s="11">
        <f t="shared" si="6"/>
        <v>-480.81237595872244</v>
      </c>
      <c r="AA25" s="3">
        <f t="shared" si="7"/>
        <v>531637.84822500031</v>
      </c>
      <c r="AB25" s="3">
        <f t="shared" si="8"/>
        <v>374427.46895742806</v>
      </c>
      <c r="AC25" s="3">
        <f t="shared" si="9"/>
        <v>0.11179083374999359</v>
      </c>
    </row>
    <row r="26" spans="2:29" ht="15.75" x14ac:dyDescent="0.25">
      <c r="B26" s="2">
        <v>23</v>
      </c>
      <c r="C26" s="2">
        <v>201223</v>
      </c>
      <c r="D26" s="2" t="str">
        <f t="shared" si="10"/>
        <v>2012</v>
      </c>
      <c r="E26" s="2" t="str">
        <f t="shared" si="11"/>
        <v>23</v>
      </c>
      <c r="F26" s="2">
        <v>4000</v>
      </c>
      <c r="G26" s="3" t="s">
        <v>6</v>
      </c>
      <c r="H26" s="13">
        <f t="shared" si="12"/>
        <v>4553.75</v>
      </c>
      <c r="I26" s="11">
        <f t="shared" si="13"/>
        <v>0.87839692561076033</v>
      </c>
      <c r="J26" s="16">
        <v>1.0186949220549553</v>
      </c>
      <c r="K26" s="1">
        <v>23</v>
      </c>
      <c r="L26" s="1">
        <f t="shared" si="20"/>
        <v>529</v>
      </c>
      <c r="M26" s="1">
        <f t="shared" si="14"/>
        <v>92000</v>
      </c>
      <c r="N26" s="11">
        <f t="shared" si="15"/>
        <v>4618.8004222605568</v>
      </c>
      <c r="O26" s="11">
        <f t="shared" si="16"/>
        <v>4618.8004222605559</v>
      </c>
      <c r="P26" s="1">
        <f t="shared" si="17"/>
        <v>0</v>
      </c>
      <c r="Q26" s="11">
        <f t="shared" si="18"/>
        <v>-618.80042226055684</v>
      </c>
      <c r="R26" s="11"/>
      <c r="S26" s="11">
        <f t="shared" si="0"/>
        <v>311.71122853071302</v>
      </c>
      <c r="T26" s="11">
        <f t="shared" si="1"/>
        <v>3926.5926563480143</v>
      </c>
      <c r="U26" s="11">
        <f t="shared" si="2"/>
        <v>3688.288771469287</v>
      </c>
      <c r="V26" s="11">
        <f t="shared" si="3"/>
        <v>90311.631096004334</v>
      </c>
      <c r="W26" s="11">
        <f t="shared" si="19"/>
        <v>529</v>
      </c>
      <c r="X26" s="11">
        <f t="shared" si="4"/>
        <v>4688.4818934615669</v>
      </c>
      <c r="Y26" s="11">
        <f t="shared" si="5"/>
        <v>4776.1326970158998</v>
      </c>
      <c r="Z26" s="11">
        <f t="shared" si="6"/>
        <v>-776.13269701589979</v>
      </c>
      <c r="AA26" s="3">
        <f t="shared" si="7"/>
        <v>1061178.1182250006</v>
      </c>
      <c r="AB26" s="3">
        <f t="shared" si="8"/>
        <v>381410.57318339963</v>
      </c>
      <c r="AC26" s="3">
        <f t="shared" si="9"/>
        <v>0.19403317425397495</v>
      </c>
    </row>
    <row r="27" spans="2:29" ht="15.75" x14ac:dyDescent="0.25">
      <c r="B27" s="2">
        <v>24</v>
      </c>
      <c r="C27" s="2">
        <v>201224</v>
      </c>
      <c r="D27" s="2" t="str">
        <f t="shared" si="10"/>
        <v>2012</v>
      </c>
      <c r="E27" s="2" t="str">
        <f t="shared" si="11"/>
        <v>24</v>
      </c>
      <c r="F27" s="2">
        <v>3571</v>
      </c>
      <c r="G27" s="3" t="s">
        <v>6</v>
      </c>
      <c r="H27" s="13">
        <f t="shared" si="12"/>
        <v>4553.75</v>
      </c>
      <c r="I27" s="11">
        <f t="shared" si="13"/>
        <v>0.78418885533900629</v>
      </c>
      <c r="J27" s="16">
        <v>1.1207009416385518</v>
      </c>
      <c r="K27" s="1">
        <v>24</v>
      </c>
      <c r="L27" s="1">
        <f t="shared" si="20"/>
        <v>576</v>
      </c>
      <c r="M27" s="1">
        <f t="shared" si="14"/>
        <v>85704</v>
      </c>
      <c r="N27" s="11">
        <f t="shared" si="15"/>
        <v>4624.1079651991304</v>
      </c>
      <c r="O27" s="11">
        <f t="shared" si="16"/>
        <v>4624.1079651991295</v>
      </c>
      <c r="P27" s="1">
        <f t="shared" si="17"/>
        <v>0</v>
      </c>
      <c r="Q27" s="11">
        <f t="shared" si="18"/>
        <v>-1053.1079651991304</v>
      </c>
      <c r="R27" s="11"/>
      <c r="S27" s="11">
        <f t="shared" si="0"/>
        <v>195.15368559213948</v>
      </c>
      <c r="T27" s="11">
        <f t="shared" si="1"/>
        <v>3186.398679007908</v>
      </c>
      <c r="U27" s="11">
        <f t="shared" si="2"/>
        <v>3375.8463144078605</v>
      </c>
      <c r="V27" s="11">
        <f t="shared" si="3"/>
        <v>76473.568296189798</v>
      </c>
      <c r="W27" s="11">
        <f t="shared" si="19"/>
        <v>576</v>
      </c>
      <c r="X27" s="11">
        <f t="shared" si="4"/>
        <v>4693.3649234373497</v>
      </c>
      <c r="Y27" s="11">
        <f t="shared" si="5"/>
        <v>5259.8584891495875</v>
      </c>
      <c r="Z27" s="11">
        <f t="shared" si="6"/>
        <v>-1688.8584891495875</v>
      </c>
      <c r="AA27" s="3">
        <f t="shared" si="7"/>
        <v>2129074.9482250004</v>
      </c>
      <c r="AB27" s="3">
        <f t="shared" si="8"/>
        <v>17918.144686050728</v>
      </c>
      <c r="AC27" s="3">
        <f t="shared" si="9"/>
        <v>0.47293712941741461</v>
      </c>
    </row>
    <row r="28" spans="2:29" ht="15.75" x14ac:dyDescent="0.25">
      <c r="B28" s="2">
        <v>25</v>
      </c>
      <c r="C28" s="2">
        <v>201225</v>
      </c>
      <c r="D28" s="2" t="str">
        <f t="shared" si="10"/>
        <v>2012</v>
      </c>
      <c r="E28" s="2" t="str">
        <f t="shared" si="11"/>
        <v>25</v>
      </c>
      <c r="F28" s="2">
        <v>4047</v>
      </c>
      <c r="G28" s="3" t="s">
        <v>6</v>
      </c>
      <c r="H28" s="13">
        <f t="shared" si="12"/>
        <v>4553.75</v>
      </c>
      <c r="I28" s="11">
        <f t="shared" si="13"/>
        <v>0.88871808948668685</v>
      </c>
      <c r="J28" s="16">
        <v>1.1423734943577448</v>
      </c>
      <c r="K28" s="1">
        <v>25</v>
      </c>
      <c r="L28" s="1">
        <f t="shared" si="20"/>
        <v>625</v>
      </c>
      <c r="M28" s="1">
        <f t="shared" si="14"/>
        <v>101175</v>
      </c>
      <c r="N28" s="11">
        <f t="shared" si="15"/>
        <v>4629.4155081377039</v>
      </c>
      <c r="O28" s="11">
        <f t="shared" si="16"/>
        <v>4629.415508137703</v>
      </c>
      <c r="P28" s="1">
        <f t="shared" si="17"/>
        <v>0</v>
      </c>
      <c r="Q28" s="11">
        <f t="shared" si="18"/>
        <v>-582.41550813770391</v>
      </c>
      <c r="R28" s="11"/>
      <c r="S28" s="11">
        <f t="shared" si="0"/>
        <v>591.09614265356595</v>
      </c>
      <c r="T28" s="11">
        <f t="shared" si="1"/>
        <v>3542.624211773461</v>
      </c>
      <c r="U28" s="11">
        <f t="shared" si="2"/>
        <v>3455.9038573464341</v>
      </c>
      <c r="V28" s="11">
        <f t="shared" si="3"/>
        <v>88565.605294336521</v>
      </c>
      <c r="W28" s="11">
        <f t="shared" si="19"/>
        <v>625</v>
      </c>
      <c r="X28" s="11">
        <f t="shared" si="4"/>
        <v>4698.2479534131317</v>
      </c>
      <c r="Y28" s="11">
        <f t="shared" si="5"/>
        <v>5367.153931899682</v>
      </c>
      <c r="Z28" s="11">
        <f t="shared" si="6"/>
        <v>-1320.153931899682</v>
      </c>
      <c r="AA28" s="3">
        <f t="shared" si="7"/>
        <v>966554.42822500039</v>
      </c>
      <c r="AB28" s="3">
        <f t="shared" si="8"/>
        <v>705.60527051225927</v>
      </c>
      <c r="AC28" s="3">
        <f t="shared" si="9"/>
        <v>0.32620556755613589</v>
      </c>
    </row>
    <row r="29" spans="2:29" ht="15.75" x14ac:dyDescent="0.25">
      <c r="B29" s="2">
        <v>26</v>
      </c>
      <c r="C29" s="2">
        <v>201226</v>
      </c>
      <c r="D29" s="2" t="str">
        <f t="shared" si="10"/>
        <v>2012</v>
      </c>
      <c r="E29" s="2" t="str">
        <f t="shared" si="11"/>
        <v>26</v>
      </c>
      <c r="F29" s="2">
        <v>3935</v>
      </c>
      <c r="G29" s="3" t="s">
        <v>6</v>
      </c>
      <c r="H29" s="13">
        <f t="shared" si="12"/>
        <v>4553.75</v>
      </c>
      <c r="I29" s="11">
        <f t="shared" si="13"/>
        <v>0.86412297556958551</v>
      </c>
      <c r="J29" s="16">
        <v>1.0487449907813733</v>
      </c>
      <c r="K29" s="1">
        <v>26</v>
      </c>
      <c r="L29" s="1">
        <f t="shared" si="20"/>
        <v>676</v>
      </c>
      <c r="M29" s="1">
        <f t="shared" si="14"/>
        <v>102310</v>
      </c>
      <c r="N29" s="11">
        <f t="shared" si="15"/>
        <v>4634.7230510762774</v>
      </c>
      <c r="O29" s="11">
        <f t="shared" si="16"/>
        <v>4634.7230510762765</v>
      </c>
      <c r="P29" s="1">
        <f t="shared" si="17"/>
        <v>0</v>
      </c>
      <c r="Q29" s="11">
        <f t="shared" si="18"/>
        <v>-699.72305107627744</v>
      </c>
      <c r="R29" s="11"/>
      <c r="S29" s="11">
        <f t="shared" si="0"/>
        <v>29.288599714992415</v>
      </c>
      <c r="T29" s="11">
        <f t="shared" si="1"/>
        <v>3752.103737885991</v>
      </c>
      <c r="U29" s="11">
        <f t="shared" si="2"/>
        <v>3905.7114002850076</v>
      </c>
      <c r="V29" s="11">
        <f t="shared" si="3"/>
        <v>97554.697185035766</v>
      </c>
      <c r="W29" s="11">
        <f t="shared" si="19"/>
        <v>676</v>
      </c>
      <c r="X29" s="11">
        <f t="shared" si="4"/>
        <v>4703.1309833889145</v>
      </c>
      <c r="Y29" s="11">
        <f t="shared" si="5"/>
        <v>4932.3850598177978</v>
      </c>
      <c r="Z29" s="11">
        <f t="shared" si="6"/>
        <v>-997.38505981779781</v>
      </c>
      <c r="AA29" s="3">
        <f t="shared" si="7"/>
        <v>1199320.6682250004</v>
      </c>
      <c r="AB29" s="3">
        <f t="shared" si="8"/>
        <v>212827.30984373536</v>
      </c>
      <c r="AC29" s="3">
        <f t="shared" si="9"/>
        <v>0.25346507238063476</v>
      </c>
    </row>
    <row r="30" spans="2:29" ht="15.75" x14ac:dyDescent="0.25">
      <c r="B30" s="2">
        <v>27</v>
      </c>
      <c r="C30" s="2">
        <v>201227</v>
      </c>
      <c r="D30" s="2" t="str">
        <f t="shared" si="10"/>
        <v>2012</v>
      </c>
      <c r="E30" s="2" t="str">
        <f t="shared" si="11"/>
        <v>27</v>
      </c>
      <c r="F30" s="2">
        <v>4664</v>
      </c>
      <c r="G30" s="3">
        <f>AVERAGEA(F5:F29,F4/2,F31:F55,F56/2)</f>
        <v>4495.4230769230771</v>
      </c>
      <c r="H30" s="13">
        <f>SUMIF($D$4:$D$203,D30,$F$4:$F$203)/COUNTIF($D$4:$D$203,D30)</f>
        <v>4553.75</v>
      </c>
      <c r="I30" s="11">
        <f>F30/H30</f>
        <v>1.0242108152621465</v>
      </c>
      <c r="J30" s="11">
        <f>F30/(SUMIF($E$30:$E$177,E30,$G$30:$G$177)/COUNTIF($E$30:$E$177,E30))</f>
        <v>0.92333346446750431</v>
      </c>
      <c r="K30" s="1">
        <v>27</v>
      </c>
      <c r="L30" s="1">
        <f t="shared" si="20"/>
        <v>729</v>
      </c>
      <c r="M30" s="1">
        <f t="shared" si="14"/>
        <v>125928</v>
      </c>
      <c r="N30" s="11">
        <f t="shared" si="15"/>
        <v>4640.030594014851</v>
      </c>
      <c r="O30" s="11">
        <f t="shared" si="16"/>
        <v>4640.0305940148501</v>
      </c>
      <c r="P30" s="1">
        <f t="shared" si="17"/>
        <v>0</v>
      </c>
      <c r="Q30" s="11">
        <f t="shared" si="18"/>
        <v>23.969405985149024</v>
      </c>
      <c r="R30" s="11">
        <f>G30-N30</f>
        <v>-144.60751709177384</v>
      </c>
      <c r="S30" s="11">
        <f t="shared" si="0"/>
        <v>115.98105677641888</v>
      </c>
      <c r="T30" s="11">
        <f t="shared" si="1"/>
        <v>5051.2628205128203</v>
      </c>
      <c r="U30" s="11">
        <f t="shared" si="2"/>
        <v>4548.0189432235811</v>
      </c>
      <c r="V30" s="11">
        <f t="shared" si="3"/>
        <v>136384.09615384616</v>
      </c>
      <c r="W30" s="11">
        <f t="shared" si="19"/>
        <v>729</v>
      </c>
      <c r="X30" s="11">
        <f t="shared" si="4"/>
        <v>4708.0140133646964</v>
      </c>
      <c r="Y30" s="11">
        <f t="shared" si="5"/>
        <v>4347.0668897215846</v>
      </c>
      <c r="Z30" s="11">
        <f t="shared" si="6"/>
        <v>316.93311027841537</v>
      </c>
      <c r="AA30" s="3">
        <f t="shared" si="7"/>
        <v>134054.83822500016</v>
      </c>
      <c r="AB30" s="3">
        <f t="shared" si="8"/>
        <v>1095476.7955003551</v>
      </c>
      <c r="AC30" s="3">
        <f t="shared" si="9"/>
        <v>6.7953068241512732E-2</v>
      </c>
    </row>
    <row r="31" spans="2:29" ht="15.75" x14ac:dyDescent="0.25">
      <c r="B31" s="2">
        <v>28</v>
      </c>
      <c r="C31" s="2">
        <v>201228</v>
      </c>
      <c r="D31" s="2" t="str">
        <f t="shared" si="10"/>
        <v>2012</v>
      </c>
      <c r="E31" s="2" t="str">
        <f t="shared" si="11"/>
        <v>28</v>
      </c>
      <c r="F31" s="2">
        <v>4624</v>
      </c>
      <c r="G31" s="3">
        <f t="shared" ref="G31:G94" si="21">AVERAGEA(F6:F30,F5/2,F32:F56,F57/2)</f>
        <v>4527.2019230769229</v>
      </c>
      <c r="H31" s="13">
        <f t="shared" si="12"/>
        <v>4553.75</v>
      </c>
      <c r="I31" s="11">
        <f t="shared" si="13"/>
        <v>1.0154268460060389</v>
      </c>
      <c r="J31" s="11">
        <f t="shared" ref="J31:J94" si="22">F31/G31</f>
        <v>1.0213814357229483</v>
      </c>
      <c r="K31" s="1">
        <v>28</v>
      </c>
      <c r="L31" s="1">
        <f t="shared" si="20"/>
        <v>784</v>
      </c>
      <c r="M31" s="1">
        <f t="shared" si="14"/>
        <v>129472</v>
      </c>
      <c r="N31" s="11">
        <f t="shared" si="15"/>
        <v>4645.3381369534245</v>
      </c>
      <c r="O31" s="11">
        <f t="shared" si="16"/>
        <v>4645.3381369534236</v>
      </c>
      <c r="P31" s="1">
        <f t="shared" si="17"/>
        <v>0</v>
      </c>
      <c r="Q31" s="11">
        <f t="shared" si="18"/>
        <v>-21.33813695342451</v>
      </c>
      <c r="R31" s="11">
        <f t="shared" ref="R31:R94" si="23">G31-N31</f>
        <v>-118.13621387650164</v>
      </c>
      <c r="S31" s="11">
        <f t="shared" si="0"/>
        <v>-179.32648616215465</v>
      </c>
      <c r="T31" s="11">
        <f t="shared" si="1"/>
        <v>4527.2019230769229</v>
      </c>
      <c r="U31" s="11">
        <f t="shared" si="2"/>
        <v>4803.3264861621547</v>
      </c>
      <c r="V31" s="11">
        <f t="shared" si="3"/>
        <v>126761.65384615384</v>
      </c>
      <c r="W31" s="11">
        <f t="shared" si="19"/>
        <v>784</v>
      </c>
      <c r="X31" s="11">
        <f t="shared" si="4"/>
        <v>4712.8970433404793</v>
      </c>
      <c r="Y31" s="11">
        <f t="shared" si="5"/>
        <v>4813.6655485415367</v>
      </c>
      <c r="Z31" s="11">
        <f t="shared" si="6"/>
        <v>-189.66554854153674</v>
      </c>
      <c r="AA31" s="3">
        <f t="shared" si="7"/>
        <v>164945.63822500018</v>
      </c>
      <c r="AB31" s="3">
        <f t="shared" si="8"/>
        <v>336459.875960459</v>
      </c>
      <c r="AC31" s="3">
        <f t="shared" si="9"/>
        <v>4.1017635930263134E-2</v>
      </c>
    </row>
    <row r="32" spans="2:29" ht="15.75" x14ac:dyDescent="0.25">
      <c r="B32" s="2">
        <v>29</v>
      </c>
      <c r="C32" s="2">
        <v>201229</v>
      </c>
      <c r="D32" s="2" t="str">
        <f t="shared" si="10"/>
        <v>2012</v>
      </c>
      <c r="E32" s="2" t="str">
        <f t="shared" si="11"/>
        <v>29</v>
      </c>
      <c r="F32" s="2">
        <v>4366</v>
      </c>
      <c r="G32" s="3">
        <f t="shared" si="21"/>
        <v>4537.8942307692305</v>
      </c>
      <c r="H32" s="13">
        <f t="shared" si="12"/>
        <v>4553.75</v>
      </c>
      <c r="I32" s="11">
        <f t="shared" si="13"/>
        <v>0.95877024430414493</v>
      </c>
      <c r="J32" s="11">
        <f t="shared" si="22"/>
        <v>0.9621202650331292</v>
      </c>
      <c r="K32" s="1">
        <v>29</v>
      </c>
      <c r="L32" s="1">
        <f t="shared" si="20"/>
        <v>841</v>
      </c>
      <c r="M32" s="1">
        <f t="shared" si="14"/>
        <v>126614</v>
      </c>
      <c r="N32" s="11">
        <f t="shared" si="15"/>
        <v>4650.645679891998</v>
      </c>
      <c r="O32" s="11">
        <f t="shared" si="16"/>
        <v>4650.6456798919971</v>
      </c>
      <c r="P32" s="1">
        <f t="shared" si="17"/>
        <v>0</v>
      </c>
      <c r="Q32" s="11">
        <f t="shared" si="18"/>
        <v>-284.64567989199804</v>
      </c>
      <c r="R32" s="11">
        <f t="shared" si="23"/>
        <v>-112.75144912276755</v>
      </c>
      <c r="S32" s="11">
        <f t="shared" si="0"/>
        <v>353.61597089927182</v>
      </c>
      <c r="T32" s="11">
        <f t="shared" si="1"/>
        <v>4537.8942307692305</v>
      </c>
      <c r="U32" s="11">
        <f t="shared" si="2"/>
        <v>4012.3840291007282</v>
      </c>
      <c r="V32" s="11">
        <f t="shared" si="3"/>
        <v>131598.93269230769</v>
      </c>
      <c r="W32" s="11">
        <f t="shared" si="19"/>
        <v>841</v>
      </c>
      <c r="X32" s="11">
        <f t="shared" si="4"/>
        <v>4717.7800733162612</v>
      </c>
      <c r="Y32" s="11">
        <f t="shared" si="5"/>
        <v>4539.0718145070568</v>
      </c>
      <c r="Z32" s="11">
        <f t="shared" si="6"/>
        <v>-173.07181450705684</v>
      </c>
      <c r="AA32" s="3">
        <f t="shared" si="7"/>
        <v>441075.29822500027</v>
      </c>
      <c r="AB32" s="3">
        <f t="shared" si="8"/>
        <v>730418.67247355171</v>
      </c>
      <c r="AC32" s="3">
        <f t="shared" si="9"/>
        <v>3.9640818714396897E-2</v>
      </c>
    </row>
    <row r="33" spans="2:29" ht="15.75" x14ac:dyDescent="0.25">
      <c r="B33" s="2">
        <v>30</v>
      </c>
      <c r="C33" s="2">
        <v>201230</v>
      </c>
      <c r="D33" s="2" t="str">
        <f t="shared" si="10"/>
        <v>2012</v>
      </c>
      <c r="E33" s="2" t="str">
        <f t="shared" si="11"/>
        <v>30</v>
      </c>
      <c r="F33" s="2">
        <v>4597</v>
      </c>
      <c r="G33" s="3">
        <f t="shared" si="21"/>
        <v>4548.9807692307695</v>
      </c>
      <c r="H33" s="13">
        <f t="shared" si="12"/>
        <v>4553.75</v>
      </c>
      <c r="I33" s="11">
        <f t="shared" si="13"/>
        <v>1.0094976667581663</v>
      </c>
      <c r="J33" s="11">
        <f t="shared" si="22"/>
        <v>1.010556041716868</v>
      </c>
      <c r="K33" s="1">
        <v>30</v>
      </c>
      <c r="L33" s="1">
        <f t="shared" si="20"/>
        <v>900</v>
      </c>
      <c r="M33" s="1">
        <f t="shared" si="14"/>
        <v>137910</v>
      </c>
      <c r="N33" s="11">
        <f t="shared" si="15"/>
        <v>4655.9532228305716</v>
      </c>
      <c r="O33" s="11">
        <f t="shared" si="16"/>
        <v>4655.9532228305707</v>
      </c>
      <c r="P33" s="1">
        <f t="shared" si="17"/>
        <v>0</v>
      </c>
      <c r="Q33" s="11">
        <f t="shared" si="18"/>
        <v>-58.953222830571576</v>
      </c>
      <c r="R33" s="11">
        <f t="shared" si="23"/>
        <v>-106.97245359980207</v>
      </c>
      <c r="S33" s="11">
        <f t="shared" si="0"/>
        <v>-265.94157203930172</v>
      </c>
      <c r="T33" s="11">
        <f t="shared" si="1"/>
        <v>4548.9807692307695</v>
      </c>
      <c r="U33" s="11">
        <f t="shared" si="2"/>
        <v>4862.9415720393017</v>
      </c>
      <c r="V33" s="11">
        <f t="shared" si="3"/>
        <v>136469.42307692309</v>
      </c>
      <c r="W33" s="11">
        <f t="shared" si="19"/>
        <v>900</v>
      </c>
      <c r="X33" s="11">
        <f t="shared" si="4"/>
        <v>4722.6631032920441</v>
      </c>
      <c r="Y33" s="11">
        <f t="shared" si="5"/>
        <v>4772.5157320251083</v>
      </c>
      <c r="Z33" s="11">
        <f t="shared" si="6"/>
        <v>-175.51573202510826</v>
      </c>
      <c r="AA33" s="3">
        <f t="shared" si="7"/>
        <v>187605.92822500019</v>
      </c>
      <c r="AB33" s="3">
        <f t="shared" si="8"/>
        <v>385891.21840705775</v>
      </c>
      <c r="AC33" s="3">
        <f t="shared" si="9"/>
        <v>3.8180494240832773E-2</v>
      </c>
    </row>
    <row r="34" spans="2:29" ht="15.75" x14ac:dyDescent="0.25">
      <c r="B34" s="2">
        <v>31</v>
      </c>
      <c r="C34" s="2">
        <v>201231</v>
      </c>
      <c r="D34" s="2" t="str">
        <f t="shared" si="10"/>
        <v>2012</v>
      </c>
      <c r="E34" s="2" t="str">
        <f t="shared" si="11"/>
        <v>31</v>
      </c>
      <c r="F34" s="2">
        <v>4945</v>
      </c>
      <c r="G34" s="3">
        <f t="shared" si="21"/>
        <v>4561.6923076923076</v>
      </c>
      <c r="H34" s="13">
        <f t="shared" si="12"/>
        <v>4553.75</v>
      </c>
      <c r="I34" s="11">
        <f t="shared" si="13"/>
        <v>1.0859181992863025</v>
      </c>
      <c r="J34" s="11">
        <f t="shared" si="22"/>
        <v>1.0840275201510909</v>
      </c>
      <c r="K34" s="1">
        <v>31</v>
      </c>
      <c r="L34" s="1">
        <f t="shared" si="20"/>
        <v>961</v>
      </c>
      <c r="M34" s="1">
        <f t="shared" si="14"/>
        <v>153295</v>
      </c>
      <c r="N34" s="11">
        <f t="shared" si="15"/>
        <v>4661.2607657691451</v>
      </c>
      <c r="O34" s="11">
        <f t="shared" si="16"/>
        <v>4661.2607657691442</v>
      </c>
      <c r="P34" s="1">
        <f t="shared" si="17"/>
        <v>0</v>
      </c>
      <c r="Q34" s="11">
        <f t="shared" si="18"/>
        <v>283.73923423085489</v>
      </c>
      <c r="R34" s="11">
        <f t="shared" si="23"/>
        <v>-99.568458076837487</v>
      </c>
      <c r="S34" s="11">
        <f t="shared" si="0"/>
        <v>24.500885022124749</v>
      </c>
      <c r="T34" s="11">
        <f t="shared" si="1"/>
        <v>4561.6923076923076</v>
      </c>
      <c r="U34" s="11">
        <f t="shared" si="2"/>
        <v>4920.4991149778753</v>
      </c>
      <c r="V34" s="11">
        <f t="shared" si="3"/>
        <v>141412.46153846153</v>
      </c>
      <c r="W34" s="11">
        <f t="shared" si="19"/>
        <v>961</v>
      </c>
      <c r="X34" s="11">
        <f t="shared" si="4"/>
        <v>4727.546133267826</v>
      </c>
      <c r="Y34" s="11">
        <f t="shared" si="5"/>
        <v>5124.7901112462005</v>
      </c>
      <c r="Z34" s="11">
        <f t="shared" si="6"/>
        <v>-179.79011124620047</v>
      </c>
      <c r="AA34" s="3">
        <f t="shared" si="7"/>
        <v>7247.9682250000369</v>
      </c>
      <c r="AB34" s="3">
        <f t="shared" si="8"/>
        <v>72321.75940820406</v>
      </c>
      <c r="AC34" s="3">
        <f t="shared" si="9"/>
        <v>3.6357959807118395E-2</v>
      </c>
    </row>
    <row r="35" spans="2:29" ht="15.75" x14ac:dyDescent="0.25">
      <c r="B35" s="2">
        <v>32</v>
      </c>
      <c r="C35" s="2">
        <v>201232</v>
      </c>
      <c r="D35" s="2" t="str">
        <f t="shared" si="10"/>
        <v>2012</v>
      </c>
      <c r="E35" s="2" t="str">
        <f t="shared" si="11"/>
        <v>32</v>
      </c>
      <c r="F35" s="2">
        <v>4264</v>
      </c>
      <c r="G35" s="3">
        <f t="shared" si="21"/>
        <v>4592.9519230769229</v>
      </c>
      <c r="H35" s="13">
        <f t="shared" si="12"/>
        <v>4553.75</v>
      </c>
      <c r="I35" s="11">
        <f t="shared" si="13"/>
        <v>0.93637112270107059</v>
      </c>
      <c r="J35" s="11">
        <f t="shared" si="22"/>
        <v>0.92837897531125246</v>
      </c>
      <c r="K35" s="1">
        <v>32</v>
      </c>
      <c r="L35" s="1">
        <f t="shared" si="20"/>
        <v>1024</v>
      </c>
      <c r="M35" s="1">
        <f t="shared" si="14"/>
        <v>136448</v>
      </c>
      <c r="N35" s="11">
        <f t="shared" si="15"/>
        <v>4666.5683087077186</v>
      </c>
      <c r="O35" s="11">
        <f t="shared" si="16"/>
        <v>4666.5683087077177</v>
      </c>
      <c r="P35" s="1">
        <f t="shared" si="17"/>
        <v>0</v>
      </c>
      <c r="Q35" s="11">
        <f t="shared" si="18"/>
        <v>-402.56830870771864</v>
      </c>
      <c r="R35" s="11">
        <f t="shared" si="23"/>
        <v>-73.616385630795776</v>
      </c>
      <c r="S35" s="11">
        <f t="shared" si="0"/>
        <v>42.443342083551215</v>
      </c>
      <c r="T35" s="11">
        <f t="shared" si="1"/>
        <v>4592.9519230769229</v>
      </c>
      <c r="U35" s="11">
        <f t="shared" si="2"/>
        <v>4221.5566579164488</v>
      </c>
      <c r="V35" s="11">
        <f t="shared" si="3"/>
        <v>146974.46153846153</v>
      </c>
      <c r="W35" s="11">
        <f t="shared" si="19"/>
        <v>1024</v>
      </c>
      <c r="X35" s="11">
        <f t="shared" si="4"/>
        <v>4732.4291632436089</v>
      </c>
      <c r="Y35" s="11">
        <f t="shared" si="5"/>
        <v>4393.4877373051895</v>
      </c>
      <c r="Z35" s="11">
        <f t="shared" si="6"/>
        <v>-129.48773730518951</v>
      </c>
      <c r="AA35" s="3">
        <f t="shared" si="7"/>
        <v>586962.83822500031</v>
      </c>
      <c r="AB35" s="3">
        <f t="shared" si="8"/>
        <v>1000458.9049303618</v>
      </c>
      <c r="AC35" s="3">
        <f t="shared" si="9"/>
        <v>3.0367668223543507E-2</v>
      </c>
    </row>
    <row r="36" spans="2:29" ht="15.75" x14ac:dyDescent="0.25">
      <c r="B36" s="2">
        <v>33</v>
      </c>
      <c r="C36" s="2">
        <v>201233</v>
      </c>
      <c r="D36" s="2" t="str">
        <f t="shared" si="10"/>
        <v>2012</v>
      </c>
      <c r="E36" s="2" t="str">
        <f t="shared" si="11"/>
        <v>33</v>
      </c>
      <c r="F36" s="2">
        <v>3680</v>
      </c>
      <c r="G36" s="3">
        <f t="shared" si="21"/>
        <v>4619.0961538461543</v>
      </c>
      <c r="H36" s="13">
        <f t="shared" si="12"/>
        <v>4553.75</v>
      </c>
      <c r="I36" s="11">
        <f t="shared" si="13"/>
        <v>0.80812517156189956</v>
      </c>
      <c r="J36" s="11">
        <f t="shared" si="22"/>
        <v>0.7966926596528624</v>
      </c>
      <c r="K36" s="1">
        <v>33</v>
      </c>
      <c r="L36" s="1">
        <f t="shared" si="20"/>
        <v>1089</v>
      </c>
      <c r="M36" s="1">
        <f t="shared" si="14"/>
        <v>121440</v>
      </c>
      <c r="N36" s="11">
        <f t="shared" si="15"/>
        <v>4671.8758516462913</v>
      </c>
      <c r="O36" s="11">
        <f t="shared" si="16"/>
        <v>4671.8758516462913</v>
      </c>
      <c r="P36" s="1">
        <f t="shared" si="17"/>
        <v>0</v>
      </c>
      <c r="Q36" s="11">
        <f t="shared" si="18"/>
        <v>-991.87585164629127</v>
      </c>
      <c r="R36" s="11">
        <f t="shared" si="23"/>
        <v>-52.779697800137001</v>
      </c>
      <c r="S36" s="11">
        <f t="shared" ref="S36:S68" si="24">SUMIF($E$4:$E$203,E36,$Q$4:$Q$203)/COUNTIF($E$4:$E$203,E36)</f>
        <v>-521.36420085502186</v>
      </c>
      <c r="T36" s="11">
        <f t="shared" ref="T36:T67" si="25">F36/J36</f>
        <v>4619.0961538461543</v>
      </c>
      <c r="U36" s="11">
        <f t="shared" ref="U36:U67" si="26">F36-S36</f>
        <v>4201.3642008550214</v>
      </c>
      <c r="V36" s="11">
        <f t="shared" ref="V36:V67" si="27">K36*T36</f>
        <v>152430.17307692309</v>
      </c>
      <c r="W36" s="11">
        <f t="shared" si="19"/>
        <v>1089</v>
      </c>
      <c r="X36" s="11">
        <f t="shared" si="4"/>
        <v>4737.3121932193908</v>
      </c>
      <c r="Y36" s="11">
        <f t="shared" si="5"/>
        <v>3774.1818508218912</v>
      </c>
      <c r="Z36" s="11">
        <f t="shared" ref="Z36:Z67" si="28">F36-Y36</f>
        <v>-94.181850821891203</v>
      </c>
      <c r="AA36" s="3">
        <f t="shared" ref="AA36:AA67" si="29">(F36-$AF$3)^2</f>
        <v>1822864.5182250007</v>
      </c>
      <c r="AB36" s="3">
        <f t="shared" ref="AB36:AB68" si="30">(Y36-$AF$2)^2</f>
        <v>2622894.6288565258</v>
      </c>
      <c r="AC36" s="3">
        <f t="shared" ref="AC36:AC67" si="31">ABS((F36-Y36)/F36)</f>
        <v>2.5592894245079132E-2</v>
      </c>
    </row>
    <row r="37" spans="2:29" ht="15.75" x14ac:dyDescent="0.25">
      <c r="B37" s="2">
        <v>34</v>
      </c>
      <c r="C37" s="2">
        <v>201234</v>
      </c>
      <c r="D37" s="2" t="str">
        <f t="shared" si="10"/>
        <v>2012</v>
      </c>
      <c r="E37" s="2" t="str">
        <f t="shared" si="11"/>
        <v>34</v>
      </c>
      <c r="F37" s="2">
        <v>4105</v>
      </c>
      <c r="G37" s="3">
        <f t="shared" si="21"/>
        <v>4628.4038461538457</v>
      </c>
      <c r="H37" s="13">
        <f t="shared" si="12"/>
        <v>4553.75</v>
      </c>
      <c r="I37" s="11">
        <f t="shared" si="13"/>
        <v>0.90145484490804284</v>
      </c>
      <c r="J37" s="11">
        <f t="shared" si="22"/>
        <v>0.88691482775670305</v>
      </c>
      <c r="K37" s="1">
        <v>34</v>
      </c>
      <c r="L37" s="1">
        <f t="shared" si="20"/>
        <v>1156</v>
      </c>
      <c r="M37" s="1">
        <f t="shared" si="14"/>
        <v>139570</v>
      </c>
      <c r="N37" s="11">
        <f t="shared" si="15"/>
        <v>4677.1833945848648</v>
      </c>
      <c r="O37" s="11">
        <f t="shared" si="16"/>
        <v>4677.1833945848648</v>
      </c>
      <c r="P37" s="1">
        <f t="shared" si="17"/>
        <v>0</v>
      </c>
      <c r="Q37" s="11">
        <f t="shared" si="18"/>
        <v>-572.1833945848648</v>
      </c>
      <c r="R37" s="11">
        <f t="shared" si="23"/>
        <v>-48.779548431019066</v>
      </c>
      <c r="S37" s="11">
        <f t="shared" si="24"/>
        <v>-440.42174379359494</v>
      </c>
      <c r="T37" s="11">
        <f t="shared" si="25"/>
        <v>4628.4038461538457</v>
      </c>
      <c r="U37" s="11">
        <f t="shared" si="26"/>
        <v>4545.4217437935949</v>
      </c>
      <c r="V37" s="11">
        <f t="shared" si="27"/>
        <v>157365.73076923075</v>
      </c>
      <c r="W37" s="11">
        <f t="shared" si="19"/>
        <v>1156</v>
      </c>
      <c r="X37" s="11">
        <f t="shared" si="4"/>
        <v>4742.1952231951736</v>
      </c>
      <c r="Y37" s="11">
        <f t="shared" si="5"/>
        <v>4205.9232595688072</v>
      </c>
      <c r="Z37" s="11">
        <f t="shared" si="28"/>
        <v>-100.92325956880723</v>
      </c>
      <c r="AA37" s="3">
        <f t="shared" si="29"/>
        <v>855874.76822500036</v>
      </c>
      <c r="AB37" s="3">
        <f t="shared" si="30"/>
        <v>1410854.3581025314</v>
      </c>
      <c r="AC37" s="3">
        <f t="shared" si="31"/>
        <v>2.4585446910793479E-2</v>
      </c>
    </row>
    <row r="38" spans="2:29" ht="15.75" x14ac:dyDescent="0.25">
      <c r="B38" s="2">
        <v>35</v>
      </c>
      <c r="C38" s="2">
        <v>201235</v>
      </c>
      <c r="D38" s="2" t="str">
        <f t="shared" si="10"/>
        <v>2012</v>
      </c>
      <c r="E38" s="2" t="str">
        <f t="shared" si="11"/>
        <v>35</v>
      </c>
      <c r="F38" s="2">
        <v>4181</v>
      </c>
      <c r="G38" s="3">
        <f t="shared" si="21"/>
        <v>4628.0384615384619</v>
      </c>
      <c r="H38" s="13">
        <f t="shared" si="12"/>
        <v>4553.75</v>
      </c>
      <c r="I38" s="11">
        <f t="shared" si="13"/>
        <v>0.91814438649464725</v>
      </c>
      <c r="J38" s="11">
        <f t="shared" si="22"/>
        <v>0.90340649386265981</v>
      </c>
      <c r="K38" s="1">
        <v>35</v>
      </c>
      <c r="L38" s="1">
        <f t="shared" si="20"/>
        <v>1225</v>
      </c>
      <c r="M38" s="1">
        <f t="shared" si="14"/>
        <v>146335</v>
      </c>
      <c r="N38" s="11">
        <f t="shared" si="15"/>
        <v>4682.4909375234383</v>
      </c>
      <c r="O38" s="11">
        <f t="shared" si="16"/>
        <v>4682.4909375234374</v>
      </c>
      <c r="P38" s="1">
        <f t="shared" si="17"/>
        <v>0</v>
      </c>
      <c r="Q38" s="11">
        <f t="shared" si="18"/>
        <v>-501.49093752343833</v>
      </c>
      <c r="R38" s="11">
        <f t="shared" si="23"/>
        <v>-54.452475984976445</v>
      </c>
      <c r="S38" s="11">
        <f t="shared" si="24"/>
        <v>-504.47928673216848</v>
      </c>
      <c r="T38" s="11">
        <f t="shared" si="25"/>
        <v>4628.0384615384619</v>
      </c>
      <c r="U38" s="11">
        <f t="shared" si="26"/>
        <v>4685.4792867321685</v>
      </c>
      <c r="V38" s="11">
        <f t="shared" si="27"/>
        <v>161981.34615384616</v>
      </c>
      <c r="W38" s="11">
        <f t="shared" si="19"/>
        <v>1225</v>
      </c>
      <c r="X38" s="11">
        <f t="shared" si="4"/>
        <v>4747.0782531709556</v>
      </c>
      <c r="Y38" s="11">
        <f t="shared" si="5"/>
        <v>4288.5413207888523</v>
      </c>
      <c r="Z38" s="11">
        <f t="shared" si="28"/>
        <v>-107.54132078885232</v>
      </c>
      <c r="AA38" s="3">
        <f t="shared" si="29"/>
        <v>721030.24822500034</v>
      </c>
      <c r="AB38" s="3">
        <f t="shared" si="30"/>
        <v>1221413.6432066227</v>
      </c>
      <c r="AC38" s="3">
        <f t="shared" si="31"/>
        <v>2.572143525205748E-2</v>
      </c>
    </row>
    <row r="39" spans="2:29" ht="15.75" x14ac:dyDescent="0.25">
      <c r="B39" s="2">
        <v>36</v>
      </c>
      <c r="C39" s="2">
        <v>201236</v>
      </c>
      <c r="D39" s="2" t="str">
        <f t="shared" si="10"/>
        <v>2012</v>
      </c>
      <c r="E39" s="2" t="str">
        <f t="shared" si="11"/>
        <v>36</v>
      </c>
      <c r="F39" s="2">
        <v>3982</v>
      </c>
      <c r="G39" s="3">
        <f t="shared" si="21"/>
        <v>4656.5480769230771</v>
      </c>
      <c r="H39" s="13">
        <f t="shared" si="12"/>
        <v>4553.75</v>
      </c>
      <c r="I39" s="11">
        <f t="shared" si="13"/>
        <v>0.87444413944551191</v>
      </c>
      <c r="J39" s="11">
        <f t="shared" si="22"/>
        <v>0.85513988779241801</v>
      </c>
      <c r="K39" s="1">
        <v>36</v>
      </c>
      <c r="L39" s="1">
        <f t="shared" si="20"/>
        <v>1296</v>
      </c>
      <c r="M39" s="1">
        <f t="shared" si="14"/>
        <v>143352</v>
      </c>
      <c r="N39" s="11">
        <f t="shared" si="15"/>
        <v>4687.7984804620119</v>
      </c>
      <c r="O39" s="11">
        <f t="shared" si="16"/>
        <v>4687.798480462011</v>
      </c>
      <c r="P39" s="1">
        <f t="shared" si="17"/>
        <v>0</v>
      </c>
      <c r="Q39" s="11">
        <f t="shared" si="18"/>
        <v>-705.79848046201187</v>
      </c>
      <c r="R39" s="11">
        <f t="shared" si="23"/>
        <v>-31.250403538934734</v>
      </c>
      <c r="S39" s="11">
        <f t="shared" si="24"/>
        <v>-648.78682967074201</v>
      </c>
      <c r="T39" s="11">
        <f t="shared" si="25"/>
        <v>4656.5480769230771</v>
      </c>
      <c r="U39" s="11">
        <f t="shared" si="26"/>
        <v>4630.786829670742</v>
      </c>
      <c r="V39" s="11">
        <f t="shared" si="27"/>
        <v>167635.73076923078</v>
      </c>
      <c r="W39" s="11">
        <f t="shared" si="19"/>
        <v>1296</v>
      </c>
      <c r="X39" s="11">
        <f t="shared" si="4"/>
        <v>4751.9612831467384</v>
      </c>
      <c r="Y39" s="11">
        <f t="shared" si="5"/>
        <v>4063.5916384640168</v>
      </c>
      <c r="Z39" s="11">
        <f t="shared" si="28"/>
        <v>-81.591638464016796</v>
      </c>
      <c r="AA39" s="3">
        <f t="shared" si="29"/>
        <v>1098586.9782250004</v>
      </c>
      <c r="AB39" s="3">
        <f t="shared" si="30"/>
        <v>1769233.9122250685</v>
      </c>
      <c r="AC39" s="3">
        <f t="shared" si="31"/>
        <v>2.0490115134107683E-2</v>
      </c>
    </row>
    <row r="40" spans="2:29" ht="15.75" x14ac:dyDescent="0.25">
      <c r="B40" s="2">
        <v>37</v>
      </c>
      <c r="C40" s="2">
        <v>201237</v>
      </c>
      <c r="D40" s="2" t="str">
        <f t="shared" si="10"/>
        <v>2012</v>
      </c>
      <c r="E40" s="2" t="str">
        <f t="shared" si="11"/>
        <v>37</v>
      </c>
      <c r="F40" s="2">
        <v>3715</v>
      </c>
      <c r="G40" s="3">
        <f t="shared" si="21"/>
        <v>4703.4519230769229</v>
      </c>
      <c r="H40" s="13">
        <f t="shared" si="12"/>
        <v>4553.75</v>
      </c>
      <c r="I40" s="11">
        <f t="shared" si="13"/>
        <v>0.81581114466099369</v>
      </c>
      <c r="J40" s="11">
        <f t="shared" si="22"/>
        <v>0.78984542858252638</v>
      </c>
      <c r="K40" s="1">
        <v>37</v>
      </c>
      <c r="L40" s="1">
        <f t="shared" si="20"/>
        <v>1369</v>
      </c>
      <c r="M40" s="1">
        <f t="shared" si="14"/>
        <v>137455</v>
      </c>
      <c r="N40" s="11">
        <f t="shared" si="15"/>
        <v>4693.1060234005854</v>
      </c>
      <c r="O40" s="11">
        <f t="shared" si="16"/>
        <v>4693.1060234005845</v>
      </c>
      <c r="P40" s="1">
        <f t="shared" si="17"/>
        <v>0</v>
      </c>
      <c r="Q40" s="11">
        <f t="shared" si="18"/>
        <v>-978.1060234005854</v>
      </c>
      <c r="R40" s="11">
        <f t="shared" si="23"/>
        <v>10.345899676337467</v>
      </c>
      <c r="S40" s="11">
        <f t="shared" si="24"/>
        <v>-1162.5943726093155</v>
      </c>
      <c r="T40" s="11">
        <f t="shared" si="25"/>
        <v>4703.4519230769229</v>
      </c>
      <c r="U40" s="11">
        <f t="shared" si="26"/>
        <v>4877.5943726093155</v>
      </c>
      <c r="V40" s="11">
        <f t="shared" si="27"/>
        <v>174027.72115384616</v>
      </c>
      <c r="W40" s="11">
        <f t="shared" si="19"/>
        <v>1369</v>
      </c>
      <c r="X40" s="11">
        <f t="shared" si="4"/>
        <v>4756.8443131225204</v>
      </c>
      <c r="Y40" s="11">
        <f t="shared" si="5"/>
        <v>3757.1717351986103</v>
      </c>
      <c r="Z40" s="11">
        <f t="shared" si="28"/>
        <v>-42.171735198610349</v>
      </c>
      <c r="AA40" s="3">
        <f t="shared" si="29"/>
        <v>1729580.0682250005</v>
      </c>
      <c r="AB40" s="3">
        <f t="shared" si="30"/>
        <v>2678280.9387376988</v>
      </c>
      <c r="AC40" s="3">
        <f t="shared" si="31"/>
        <v>1.1351745679302921E-2</v>
      </c>
    </row>
    <row r="41" spans="2:29" ht="15.75" x14ac:dyDescent="0.25">
      <c r="B41" s="2">
        <v>38</v>
      </c>
      <c r="C41" s="2">
        <v>201238</v>
      </c>
      <c r="D41" s="2" t="str">
        <f t="shared" si="10"/>
        <v>2012</v>
      </c>
      <c r="E41" s="2" t="str">
        <f t="shared" si="11"/>
        <v>38</v>
      </c>
      <c r="F41" s="2">
        <v>3390</v>
      </c>
      <c r="G41" s="3">
        <f t="shared" si="21"/>
        <v>4712.125</v>
      </c>
      <c r="H41" s="13">
        <f t="shared" si="12"/>
        <v>4553.75</v>
      </c>
      <c r="I41" s="11">
        <f t="shared" si="13"/>
        <v>0.74444139445511937</v>
      </c>
      <c r="J41" s="11">
        <f t="shared" si="22"/>
        <v>0.71942064355253732</v>
      </c>
      <c r="K41" s="1">
        <v>38</v>
      </c>
      <c r="L41" s="1">
        <f t="shared" si="20"/>
        <v>1444</v>
      </c>
      <c r="M41" s="1">
        <f t="shared" si="14"/>
        <v>128820</v>
      </c>
      <c r="N41" s="11">
        <f t="shared" si="15"/>
        <v>4698.4135663391589</v>
      </c>
      <c r="O41" s="11">
        <f t="shared" si="16"/>
        <v>4698.413566339158</v>
      </c>
      <c r="P41" s="1">
        <f t="shared" si="17"/>
        <v>0</v>
      </c>
      <c r="Q41" s="11">
        <f t="shared" si="18"/>
        <v>-1308.4135663391589</v>
      </c>
      <c r="R41" s="11">
        <f t="shared" si="23"/>
        <v>13.711433660841067</v>
      </c>
      <c r="S41" s="11">
        <f t="shared" si="24"/>
        <v>-1320.4019155478891</v>
      </c>
      <c r="T41" s="11">
        <f t="shared" si="25"/>
        <v>4712.125</v>
      </c>
      <c r="U41" s="11">
        <f t="shared" si="26"/>
        <v>4710.4019155478891</v>
      </c>
      <c r="V41" s="11">
        <f t="shared" si="27"/>
        <v>179060.75</v>
      </c>
      <c r="W41" s="11">
        <f t="shared" si="19"/>
        <v>1444</v>
      </c>
      <c r="X41" s="11">
        <f t="shared" si="4"/>
        <v>4761.7273430983032</v>
      </c>
      <c r="Y41" s="11">
        <f t="shared" si="5"/>
        <v>3425.6849495934948</v>
      </c>
      <c r="Z41" s="11">
        <f t="shared" si="28"/>
        <v>-35.684949593494821</v>
      </c>
      <c r="AA41" s="3">
        <f t="shared" si="29"/>
        <v>2690042.8182250005</v>
      </c>
      <c r="AB41" s="3">
        <f t="shared" si="30"/>
        <v>3873150.7947855643</v>
      </c>
      <c r="AC41" s="3">
        <f t="shared" si="31"/>
        <v>1.0526533803390803E-2</v>
      </c>
    </row>
    <row r="42" spans="2:29" ht="15.75" x14ac:dyDescent="0.25">
      <c r="B42" s="2">
        <v>39</v>
      </c>
      <c r="C42" s="2">
        <v>201239</v>
      </c>
      <c r="D42" s="2" t="str">
        <f t="shared" si="10"/>
        <v>2012</v>
      </c>
      <c r="E42" s="2" t="str">
        <f t="shared" si="11"/>
        <v>39</v>
      </c>
      <c r="F42" s="2">
        <v>3714</v>
      </c>
      <c r="G42" s="3">
        <f t="shared" si="21"/>
        <v>4702.1538461538457</v>
      </c>
      <c r="H42" s="13">
        <f t="shared" si="12"/>
        <v>4553.75</v>
      </c>
      <c r="I42" s="11">
        <f t="shared" si="13"/>
        <v>0.815591545429591</v>
      </c>
      <c r="J42" s="11">
        <f t="shared" si="22"/>
        <v>0.78985080486847281</v>
      </c>
      <c r="K42" s="1">
        <v>39</v>
      </c>
      <c r="L42" s="1">
        <f t="shared" si="20"/>
        <v>1521</v>
      </c>
      <c r="M42" s="1">
        <f t="shared" si="14"/>
        <v>144846</v>
      </c>
      <c r="N42" s="11">
        <f t="shared" si="15"/>
        <v>4703.7211092777325</v>
      </c>
      <c r="O42" s="11">
        <f t="shared" si="16"/>
        <v>4703.7211092777316</v>
      </c>
      <c r="P42" s="1">
        <f t="shared" si="17"/>
        <v>0</v>
      </c>
      <c r="Q42" s="11">
        <f t="shared" si="18"/>
        <v>-989.72110927773247</v>
      </c>
      <c r="R42" s="11">
        <f t="shared" si="23"/>
        <v>-1.5672631238867325</v>
      </c>
      <c r="S42" s="11">
        <f t="shared" si="24"/>
        <v>-1417.4594584864626</v>
      </c>
      <c r="T42" s="11">
        <f t="shared" si="25"/>
        <v>4702.1538461538457</v>
      </c>
      <c r="U42" s="11">
        <f t="shared" si="26"/>
        <v>5131.4594584864626</v>
      </c>
      <c r="V42" s="11">
        <f t="shared" si="27"/>
        <v>183383.99999999997</v>
      </c>
      <c r="W42" s="11">
        <f t="shared" si="19"/>
        <v>1521</v>
      </c>
      <c r="X42" s="11">
        <f t="shared" si="4"/>
        <v>4766.6103730740851</v>
      </c>
      <c r="Y42" s="11">
        <f t="shared" si="5"/>
        <v>3764.9110396669776</v>
      </c>
      <c r="Z42" s="11">
        <f t="shared" si="28"/>
        <v>-50.911039666977558</v>
      </c>
      <c r="AA42" s="3">
        <f t="shared" si="29"/>
        <v>1732211.3382250005</v>
      </c>
      <c r="AB42" s="3">
        <f t="shared" si="30"/>
        <v>2653009.3888802151</v>
      </c>
      <c r="AC42" s="3">
        <f t="shared" si="31"/>
        <v>1.3707872823634238E-2</v>
      </c>
    </row>
    <row r="43" spans="2:29" ht="15.75" x14ac:dyDescent="0.25">
      <c r="B43" s="2">
        <v>40</v>
      </c>
      <c r="C43" s="2">
        <v>201240</v>
      </c>
      <c r="D43" s="2" t="str">
        <f t="shared" si="10"/>
        <v>2012</v>
      </c>
      <c r="E43" s="2" t="str">
        <f t="shared" si="11"/>
        <v>40</v>
      </c>
      <c r="F43" s="2">
        <v>3629</v>
      </c>
      <c r="G43" s="3">
        <f t="shared" si="21"/>
        <v>4706.6057692307695</v>
      </c>
      <c r="H43" s="13">
        <f t="shared" si="12"/>
        <v>4553.75</v>
      </c>
      <c r="I43" s="11">
        <f t="shared" si="13"/>
        <v>0.79692561076036239</v>
      </c>
      <c r="J43" s="11">
        <f t="shared" si="22"/>
        <v>0.77104397052424267</v>
      </c>
      <c r="K43" s="1">
        <v>40</v>
      </c>
      <c r="L43" s="1">
        <f t="shared" si="20"/>
        <v>1600</v>
      </c>
      <c r="M43" s="1">
        <f t="shared" si="14"/>
        <v>145160</v>
      </c>
      <c r="N43" s="11">
        <f t="shared" si="15"/>
        <v>4709.028652216306</v>
      </c>
      <c r="O43" s="11">
        <f t="shared" si="16"/>
        <v>4709.0286522163051</v>
      </c>
      <c r="P43" s="1">
        <f t="shared" si="17"/>
        <v>0</v>
      </c>
      <c r="Q43" s="11">
        <f t="shared" si="18"/>
        <v>-1080.028652216306</v>
      </c>
      <c r="R43" s="11">
        <f t="shared" si="23"/>
        <v>-2.4228829855364893</v>
      </c>
      <c r="S43" s="11">
        <f t="shared" si="24"/>
        <v>-1089.2670014250361</v>
      </c>
      <c r="T43" s="11">
        <f t="shared" si="25"/>
        <v>4706.6057692307695</v>
      </c>
      <c r="U43" s="11">
        <f t="shared" si="26"/>
        <v>4718.2670014250361</v>
      </c>
      <c r="V43" s="11">
        <f t="shared" si="27"/>
        <v>188264.23076923078</v>
      </c>
      <c r="W43" s="11">
        <f t="shared" si="19"/>
        <v>1600</v>
      </c>
      <c r="X43" s="11">
        <f t="shared" si="4"/>
        <v>4771.493403049868</v>
      </c>
      <c r="Y43" s="11">
        <f t="shared" si="5"/>
        <v>3679.0312188178009</v>
      </c>
      <c r="Z43" s="11">
        <f t="shared" si="28"/>
        <v>-50.031218817800891</v>
      </c>
      <c r="AA43" s="3">
        <f t="shared" si="29"/>
        <v>1963179.2882250007</v>
      </c>
      <c r="AB43" s="3">
        <f t="shared" si="30"/>
        <v>2940147.8887267341</v>
      </c>
      <c r="AC43" s="3">
        <f t="shared" si="31"/>
        <v>1.3786502843152628E-2</v>
      </c>
    </row>
    <row r="44" spans="2:29" ht="15.75" x14ac:dyDescent="0.25">
      <c r="B44" s="2">
        <v>41</v>
      </c>
      <c r="C44" s="2">
        <v>201241</v>
      </c>
      <c r="D44" s="2" t="str">
        <f t="shared" si="10"/>
        <v>2012</v>
      </c>
      <c r="E44" s="2" t="str">
        <f t="shared" si="11"/>
        <v>41</v>
      </c>
      <c r="F44" s="2">
        <v>3054</v>
      </c>
      <c r="G44" s="3">
        <f t="shared" si="21"/>
        <v>4712.5</v>
      </c>
      <c r="H44" s="13">
        <f t="shared" si="12"/>
        <v>4553.75</v>
      </c>
      <c r="I44" s="11">
        <f t="shared" si="13"/>
        <v>0.67065605270381556</v>
      </c>
      <c r="J44" s="11">
        <f t="shared" si="22"/>
        <v>0.64806366047745356</v>
      </c>
      <c r="K44" s="1">
        <v>41</v>
      </c>
      <c r="L44" s="1">
        <f t="shared" si="20"/>
        <v>1681</v>
      </c>
      <c r="M44" s="1">
        <f t="shared" si="14"/>
        <v>125214</v>
      </c>
      <c r="N44" s="11">
        <f t="shared" si="15"/>
        <v>4714.3361951548795</v>
      </c>
      <c r="O44" s="11">
        <f t="shared" si="16"/>
        <v>4714.3361951548786</v>
      </c>
      <c r="P44" s="1">
        <f t="shared" si="17"/>
        <v>0</v>
      </c>
      <c r="Q44" s="11">
        <f t="shared" si="18"/>
        <v>-1660.3361951548795</v>
      </c>
      <c r="R44" s="11">
        <f t="shared" si="23"/>
        <v>-1.8361951548795332</v>
      </c>
      <c r="S44" s="11">
        <f t="shared" si="24"/>
        <v>-1423.5745443636097</v>
      </c>
      <c r="T44" s="11">
        <f t="shared" si="25"/>
        <v>4712.5</v>
      </c>
      <c r="U44" s="11">
        <f t="shared" si="26"/>
        <v>4477.5745443636097</v>
      </c>
      <c r="V44" s="11">
        <f t="shared" si="27"/>
        <v>193212.5</v>
      </c>
      <c r="W44" s="11">
        <f t="shared" si="19"/>
        <v>1681</v>
      </c>
      <c r="X44" s="11">
        <f t="shared" si="4"/>
        <v>4776.3764330256499</v>
      </c>
      <c r="Y44" s="11">
        <f t="shared" si="5"/>
        <v>3095.3959950048456</v>
      </c>
      <c r="Z44" s="11">
        <f t="shared" si="28"/>
        <v>-41.395995004845645</v>
      </c>
      <c r="AA44" s="3">
        <f t="shared" si="29"/>
        <v>3905109.5382250007</v>
      </c>
      <c r="AB44" s="3">
        <f t="shared" si="30"/>
        <v>5282280.193333175</v>
      </c>
      <c r="AC44" s="3">
        <f t="shared" si="31"/>
        <v>1.3554680748148541E-2</v>
      </c>
    </row>
    <row r="45" spans="2:29" ht="15.75" x14ac:dyDescent="0.25">
      <c r="B45" s="2">
        <v>42</v>
      </c>
      <c r="C45" s="2">
        <v>201242</v>
      </c>
      <c r="D45" s="2" t="str">
        <f t="shared" si="10"/>
        <v>2012</v>
      </c>
      <c r="E45" s="2" t="str">
        <f t="shared" si="11"/>
        <v>42</v>
      </c>
      <c r="F45" s="2">
        <v>3170</v>
      </c>
      <c r="G45" s="3">
        <f t="shared" si="21"/>
        <v>4710.1923076923076</v>
      </c>
      <c r="H45" s="13">
        <f t="shared" si="12"/>
        <v>4553.75</v>
      </c>
      <c r="I45" s="11">
        <f t="shared" si="13"/>
        <v>0.69612956354652755</v>
      </c>
      <c r="J45" s="11">
        <f t="shared" si="22"/>
        <v>0.67300861470624262</v>
      </c>
      <c r="K45" s="1">
        <v>42</v>
      </c>
      <c r="L45" s="1">
        <f t="shared" si="20"/>
        <v>1764</v>
      </c>
      <c r="M45" s="1">
        <f t="shared" si="14"/>
        <v>133140</v>
      </c>
      <c r="N45" s="11">
        <f t="shared" si="15"/>
        <v>4719.6437380934531</v>
      </c>
      <c r="O45" s="11">
        <f t="shared" si="16"/>
        <v>4719.6437380934522</v>
      </c>
      <c r="P45" s="1">
        <f t="shared" si="17"/>
        <v>0</v>
      </c>
      <c r="Q45" s="11">
        <f t="shared" si="18"/>
        <v>-1549.6437380934531</v>
      </c>
      <c r="R45" s="11">
        <f t="shared" si="23"/>
        <v>-9.4514304011454442</v>
      </c>
      <c r="S45" s="11">
        <f t="shared" si="24"/>
        <v>-1546.1320873021832</v>
      </c>
      <c r="T45" s="11">
        <f t="shared" si="25"/>
        <v>4710.1923076923076</v>
      </c>
      <c r="U45" s="11">
        <f t="shared" si="26"/>
        <v>4716.1320873021832</v>
      </c>
      <c r="V45" s="11">
        <f t="shared" si="27"/>
        <v>197828.07692307691</v>
      </c>
      <c r="W45" s="11">
        <f t="shared" si="19"/>
        <v>1764</v>
      </c>
      <c r="X45" s="11">
        <f t="shared" si="4"/>
        <v>4781.2594630014328</v>
      </c>
      <c r="Y45" s="11">
        <f t="shared" si="5"/>
        <v>3217.8288077457078</v>
      </c>
      <c r="Z45" s="11">
        <f t="shared" si="28"/>
        <v>-47.828807745707763</v>
      </c>
      <c r="AA45" s="3">
        <f t="shared" si="29"/>
        <v>3460102.2182250009</v>
      </c>
      <c r="AB45" s="3">
        <f t="shared" si="30"/>
        <v>4734490.1364990678</v>
      </c>
      <c r="AC45" s="3">
        <f t="shared" si="31"/>
        <v>1.5087951970254814E-2</v>
      </c>
    </row>
    <row r="46" spans="2:29" ht="15.75" x14ac:dyDescent="0.25">
      <c r="B46" s="2">
        <v>43</v>
      </c>
      <c r="C46" s="2">
        <v>201243</v>
      </c>
      <c r="D46" s="2" t="str">
        <f t="shared" si="10"/>
        <v>2012</v>
      </c>
      <c r="E46" s="2" t="str">
        <f t="shared" si="11"/>
        <v>43</v>
      </c>
      <c r="F46" s="2">
        <v>2969</v>
      </c>
      <c r="G46" s="3">
        <f t="shared" si="21"/>
        <v>4723.875</v>
      </c>
      <c r="H46" s="13">
        <f t="shared" si="12"/>
        <v>4553.75</v>
      </c>
      <c r="I46" s="11">
        <f t="shared" si="13"/>
        <v>0.65199011803458684</v>
      </c>
      <c r="J46" s="11">
        <f t="shared" si="22"/>
        <v>0.62850943346299382</v>
      </c>
      <c r="K46" s="1">
        <v>43</v>
      </c>
      <c r="L46" s="1">
        <f t="shared" si="20"/>
        <v>1849</v>
      </c>
      <c r="M46" s="1">
        <f t="shared" si="14"/>
        <v>127667</v>
      </c>
      <c r="N46" s="11">
        <f t="shared" si="15"/>
        <v>4724.9512810320266</v>
      </c>
      <c r="O46" s="11">
        <f t="shared" si="16"/>
        <v>4724.9512810320257</v>
      </c>
      <c r="P46" s="1">
        <f t="shared" si="17"/>
        <v>0</v>
      </c>
      <c r="Q46" s="11">
        <f t="shared" si="18"/>
        <v>-1755.9512810320266</v>
      </c>
      <c r="R46" s="11">
        <f t="shared" si="23"/>
        <v>-1.0762810320265999</v>
      </c>
      <c r="S46" s="11">
        <f t="shared" si="24"/>
        <v>-1811.6896302407567</v>
      </c>
      <c r="T46" s="11">
        <f t="shared" si="25"/>
        <v>4723.875</v>
      </c>
      <c r="U46" s="11">
        <f t="shared" si="26"/>
        <v>4780.6896302407567</v>
      </c>
      <c r="V46" s="11">
        <f t="shared" si="27"/>
        <v>203126.625</v>
      </c>
      <c r="W46" s="11">
        <f t="shared" si="19"/>
        <v>1849</v>
      </c>
      <c r="X46" s="11">
        <f t="shared" si="4"/>
        <v>4786.1424929772147</v>
      </c>
      <c r="Y46" s="11">
        <f t="shared" si="5"/>
        <v>3008.1357067342701</v>
      </c>
      <c r="Z46" s="11">
        <f t="shared" si="28"/>
        <v>-39.135706734270116</v>
      </c>
      <c r="AA46" s="3">
        <f t="shared" si="29"/>
        <v>4248277.4882250009</v>
      </c>
      <c r="AB46" s="3">
        <f t="shared" si="30"/>
        <v>5690998.8866364015</v>
      </c>
      <c r="AC46" s="3">
        <f t="shared" si="31"/>
        <v>1.318144383101048E-2</v>
      </c>
    </row>
    <row r="47" spans="2:29" ht="15.75" x14ac:dyDescent="0.25">
      <c r="B47" s="2">
        <v>44</v>
      </c>
      <c r="C47" s="2">
        <v>201244</v>
      </c>
      <c r="D47" s="2" t="str">
        <f t="shared" si="10"/>
        <v>2012</v>
      </c>
      <c r="E47" s="2" t="str">
        <f t="shared" si="11"/>
        <v>44</v>
      </c>
      <c r="F47" s="2">
        <v>3185</v>
      </c>
      <c r="G47" s="3">
        <f t="shared" si="21"/>
        <v>4737.5865384615381</v>
      </c>
      <c r="H47" s="13">
        <f t="shared" si="12"/>
        <v>4553.75</v>
      </c>
      <c r="I47" s="11">
        <f t="shared" si="13"/>
        <v>0.6994235520175679</v>
      </c>
      <c r="J47" s="11">
        <f t="shared" si="22"/>
        <v>0.67228323411993696</v>
      </c>
      <c r="K47" s="1">
        <v>44</v>
      </c>
      <c r="L47" s="1">
        <f t="shared" si="20"/>
        <v>1936</v>
      </c>
      <c r="M47" s="1">
        <f t="shared" si="14"/>
        <v>140140</v>
      </c>
      <c r="N47" s="11">
        <f t="shared" si="15"/>
        <v>4730.2588239706001</v>
      </c>
      <c r="O47" s="11">
        <f t="shared" si="16"/>
        <v>4730.2588239705992</v>
      </c>
      <c r="P47" s="1">
        <f t="shared" si="17"/>
        <v>0</v>
      </c>
      <c r="Q47" s="11">
        <f t="shared" si="18"/>
        <v>-1545.2588239706001</v>
      </c>
      <c r="R47" s="11">
        <f t="shared" si="23"/>
        <v>7.3277144909379786</v>
      </c>
      <c r="S47" s="11">
        <f t="shared" si="24"/>
        <v>-1639.9971731793303</v>
      </c>
      <c r="T47" s="11">
        <f t="shared" si="25"/>
        <v>4737.5865384615381</v>
      </c>
      <c r="U47" s="11">
        <f t="shared" si="26"/>
        <v>4824.9971731793303</v>
      </c>
      <c r="V47" s="11">
        <f t="shared" si="27"/>
        <v>208453.80769230769</v>
      </c>
      <c r="W47" s="11">
        <f t="shared" si="19"/>
        <v>1936</v>
      </c>
      <c r="X47" s="11">
        <f t="shared" si="4"/>
        <v>4791.0255229529976</v>
      </c>
      <c r="Y47" s="11">
        <f t="shared" si="5"/>
        <v>3220.9261333220034</v>
      </c>
      <c r="Z47" s="11">
        <f t="shared" si="28"/>
        <v>-35.926133322003352</v>
      </c>
      <c r="AA47" s="3">
        <f t="shared" si="29"/>
        <v>3404523.1682250006</v>
      </c>
      <c r="AB47" s="3">
        <f t="shared" si="30"/>
        <v>4721020.8606142057</v>
      </c>
      <c r="AC47" s="3">
        <f t="shared" si="31"/>
        <v>1.1279790681947677E-2</v>
      </c>
    </row>
    <row r="48" spans="2:29" ht="15.75" x14ac:dyDescent="0.25">
      <c r="B48" s="2">
        <v>45</v>
      </c>
      <c r="C48" s="2">
        <v>201245</v>
      </c>
      <c r="D48" s="2" t="str">
        <f t="shared" si="10"/>
        <v>2012</v>
      </c>
      <c r="E48" s="2" t="str">
        <f t="shared" si="11"/>
        <v>45</v>
      </c>
      <c r="F48" s="2">
        <v>3014</v>
      </c>
      <c r="G48" s="3">
        <f t="shared" si="21"/>
        <v>4752.1923076923076</v>
      </c>
      <c r="H48" s="13">
        <f t="shared" si="12"/>
        <v>4553.75</v>
      </c>
      <c r="I48" s="11">
        <f t="shared" si="13"/>
        <v>0.66187208344770798</v>
      </c>
      <c r="J48" s="11">
        <f t="shared" si="22"/>
        <v>0.63423359259289236</v>
      </c>
      <c r="K48" s="1">
        <v>45</v>
      </c>
      <c r="L48" s="1">
        <f t="shared" si="20"/>
        <v>2025</v>
      </c>
      <c r="M48" s="1">
        <f t="shared" si="14"/>
        <v>135630</v>
      </c>
      <c r="N48" s="11">
        <f t="shared" si="15"/>
        <v>4735.5663669091737</v>
      </c>
      <c r="O48" s="11">
        <f t="shared" si="16"/>
        <v>4735.5663669091728</v>
      </c>
      <c r="P48" s="1">
        <f t="shared" si="17"/>
        <v>0</v>
      </c>
      <c r="Q48" s="11">
        <f t="shared" si="18"/>
        <v>-1721.5663669091737</v>
      </c>
      <c r="R48" s="11">
        <f t="shared" si="23"/>
        <v>16.625940783133956</v>
      </c>
      <c r="S48" s="11">
        <f t="shared" si="24"/>
        <v>-1213.2252663816605</v>
      </c>
      <c r="T48" s="11">
        <f t="shared" si="25"/>
        <v>4752.1923076923076</v>
      </c>
      <c r="U48" s="11">
        <f t="shared" si="26"/>
        <v>4227.2252663816607</v>
      </c>
      <c r="V48" s="11">
        <f t="shared" si="27"/>
        <v>213848.65384615384</v>
      </c>
      <c r="W48" s="11">
        <f t="shared" si="19"/>
        <v>2025</v>
      </c>
      <c r="X48" s="11">
        <f t="shared" si="4"/>
        <v>4795.9085529287804</v>
      </c>
      <c r="Y48" s="11">
        <f t="shared" si="5"/>
        <v>3041.7263112710002</v>
      </c>
      <c r="Z48" s="11">
        <f t="shared" si="28"/>
        <v>-27.726311271000213</v>
      </c>
      <c r="AA48" s="3">
        <f t="shared" si="29"/>
        <v>4064800.338225001</v>
      </c>
      <c r="AB48" s="3">
        <f t="shared" si="30"/>
        <v>5531860.9687440088</v>
      </c>
      <c r="AC48" s="3">
        <f t="shared" si="31"/>
        <v>9.1991742770405477E-3</v>
      </c>
    </row>
    <row r="49" spans="2:29" ht="15.75" x14ac:dyDescent="0.25">
      <c r="B49" s="2">
        <v>46</v>
      </c>
      <c r="C49" s="2">
        <v>201246</v>
      </c>
      <c r="D49" s="2" t="str">
        <f t="shared" si="10"/>
        <v>2012</v>
      </c>
      <c r="E49" s="2" t="str">
        <f t="shared" si="11"/>
        <v>46</v>
      </c>
      <c r="F49" s="2">
        <v>3230</v>
      </c>
      <c r="G49" s="3">
        <f t="shared" si="21"/>
        <v>4757.1442307692305</v>
      </c>
      <c r="H49" s="13">
        <f t="shared" si="12"/>
        <v>4553.75</v>
      </c>
      <c r="I49" s="11">
        <f t="shared" si="13"/>
        <v>0.70930551743068904</v>
      </c>
      <c r="J49" s="11">
        <f t="shared" si="22"/>
        <v>0.67897878292365943</v>
      </c>
      <c r="K49" s="1">
        <v>46</v>
      </c>
      <c r="L49" s="1">
        <f t="shared" si="20"/>
        <v>2116</v>
      </c>
      <c r="M49" s="1">
        <f t="shared" si="14"/>
        <v>148580</v>
      </c>
      <c r="N49" s="11">
        <f t="shared" si="15"/>
        <v>4740.8739098477472</v>
      </c>
      <c r="O49" s="11">
        <f t="shared" si="16"/>
        <v>4740.8739098477463</v>
      </c>
      <c r="P49" s="1">
        <f t="shared" si="17"/>
        <v>0</v>
      </c>
      <c r="Q49" s="11">
        <f t="shared" si="18"/>
        <v>-1510.8739098477472</v>
      </c>
      <c r="R49" s="11">
        <f t="shared" si="23"/>
        <v>16.27032092148329</v>
      </c>
      <c r="S49" s="11">
        <f t="shared" si="24"/>
        <v>-1174.1994759869006</v>
      </c>
      <c r="T49" s="11">
        <f t="shared" si="25"/>
        <v>4757.1442307692305</v>
      </c>
      <c r="U49" s="11">
        <f t="shared" si="26"/>
        <v>4404.1994759869003</v>
      </c>
      <c r="V49" s="11">
        <f t="shared" si="27"/>
        <v>218828.6346153846</v>
      </c>
      <c r="W49" s="11">
        <f t="shared" si="19"/>
        <v>2116</v>
      </c>
      <c r="X49" s="11">
        <f t="shared" si="4"/>
        <v>4800.7915829045623</v>
      </c>
      <c r="Y49" s="11">
        <f t="shared" si="5"/>
        <v>3259.6356260306884</v>
      </c>
      <c r="Z49" s="11">
        <f t="shared" si="28"/>
        <v>-29.6356260306884</v>
      </c>
      <c r="AA49" s="3">
        <f t="shared" si="29"/>
        <v>3240486.0182250007</v>
      </c>
      <c r="AB49" s="3">
        <f t="shared" si="30"/>
        <v>4554304.0083633279</v>
      </c>
      <c r="AC49" s="3">
        <f t="shared" si="31"/>
        <v>9.1751164181697823E-3</v>
      </c>
    </row>
    <row r="50" spans="2:29" ht="15.75" x14ac:dyDescent="0.25">
      <c r="B50" s="2">
        <v>47</v>
      </c>
      <c r="C50" s="2">
        <v>201247</v>
      </c>
      <c r="D50" s="2" t="str">
        <f t="shared" si="10"/>
        <v>2012</v>
      </c>
      <c r="E50" s="2" t="str">
        <f t="shared" si="11"/>
        <v>47</v>
      </c>
      <c r="F50" s="2">
        <v>3540</v>
      </c>
      <c r="G50" s="3">
        <f t="shared" si="21"/>
        <v>4775.5961538461543</v>
      </c>
      <c r="H50" s="13">
        <f t="shared" si="12"/>
        <v>4553.75</v>
      </c>
      <c r="I50" s="11">
        <f t="shared" si="13"/>
        <v>0.77738127916552291</v>
      </c>
      <c r="J50" s="11">
        <f t="shared" si="22"/>
        <v>0.74126870990734139</v>
      </c>
      <c r="K50" s="1">
        <v>47</v>
      </c>
      <c r="L50" s="1">
        <f t="shared" si="20"/>
        <v>2209</v>
      </c>
      <c r="M50" s="1">
        <f t="shared" si="14"/>
        <v>166380</v>
      </c>
      <c r="N50" s="11">
        <f t="shared" si="15"/>
        <v>4746.1814527863198</v>
      </c>
      <c r="O50" s="11">
        <f t="shared" si="16"/>
        <v>4746.1814527863198</v>
      </c>
      <c r="P50" s="1">
        <f t="shared" si="17"/>
        <v>0</v>
      </c>
      <c r="Q50" s="11">
        <f t="shared" si="18"/>
        <v>-1206.1814527863198</v>
      </c>
      <c r="R50" s="11">
        <f t="shared" si="23"/>
        <v>29.414701059834442</v>
      </c>
      <c r="S50" s="11">
        <f t="shared" si="24"/>
        <v>-1154.5070189254739</v>
      </c>
      <c r="T50" s="11">
        <f t="shared" si="25"/>
        <v>4775.5961538461543</v>
      </c>
      <c r="U50" s="11">
        <f t="shared" si="26"/>
        <v>4694.5070189254739</v>
      </c>
      <c r="V50" s="11">
        <f t="shared" si="27"/>
        <v>224453.01923076925</v>
      </c>
      <c r="W50" s="11">
        <f t="shared" si="19"/>
        <v>2209</v>
      </c>
      <c r="X50" s="11">
        <f t="shared" si="4"/>
        <v>4805.6746128803452</v>
      </c>
      <c r="Y50" s="11">
        <f t="shared" si="5"/>
        <v>3562.2962205242757</v>
      </c>
      <c r="Z50" s="11">
        <f t="shared" si="28"/>
        <v>-22.296220524275668</v>
      </c>
      <c r="AA50" s="3">
        <f t="shared" si="29"/>
        <v>2220502.3182250005</v>
      </c>
      <c r="AB50" s="3">
        <f t="shared" si="30"/>
        <v>3354102.6701949779</v>
      </c>
      <c r="AC50" s="3">
        <f t="shared" si="31"/>
        <v>6.2983673797388897E-3</v>
      </c>
    </row>
    <row r="51" spans="2:29" ht="15.75" x14ac:dyDescent="0.25">
      <c r="B51" s="2">
        <v>48</v>
      </c>
      <c r="C51" s="2">
        <v>201248</v>
      </c>
      <c r="D51" s="2" t="str">
        <f t="shared" si="10"/>
        <v>2012</v>
      </c>
      <c r="E51" s="2" t="str">
        <f t="shared" si="11"/>
        <v>48</v>
      </c>
      <c r="F51" s="2">
        <v>4194</v>
      </c>
      <c r="G51" s="3">
        <f t="shared" si="21"/>
        <v>4784.2596153846152</v>
      </c>
      <c r="H51" s="13">
        <f t="shared" si="12"/>
        <v>4553.75</v>
      </c>
      <c r="I51" s="11">
        <f t="shared" si="13"/>
        <v>0.92099917650288221</v>
      </c>
      <c r="J51" s="11">
        <f t="shared" si="22"/>
        <v>0.87662466863492661</v>
      </c>
      <c r="K51" s="1">
        <v>48</v>
      </c>
      <c r="L51" s="1">
        <f t="shared" si="20"/>
        <v>2304</v>
      </c>
      <c r="M51" s="1">
        <f t="shared" si="14"/>
        <v>201312</v>
      </c>
      <c r="N51" s="11">
        <f t="shared" si="15"/>
        <v>4751.4889957248934</v>
      </c>
      <c r="O51" s="11">
        <f t="shared" si="16"/>
        <v>4751.4889957248924</v>
      </c>
      <c r="P51" s="1">
        <f t="shared" si="17"/>
        <v>0</v>
      </c>
      <c r="Q51" s="11">
        <f t="shared" si="18"/>
        <v>-557.48899572489336</v>
      </c>
      <c r="R51" s="11">
        <f t="shared" si="23"/>
        <v>32.770619659721888</v>
      </c>
      <c r="S51" s="11">
        <f t="shared" si="24"/>
        <v>-507.14789519738014</v>
      </c>
      <c r="T51" s="11">
        <f t="shared" si="25"/>
        <v>4784.2596153846152</v>
      </c>
      <c r="U51" s="11">
        <f t="shared" si="26"/>
        <v>4701.1478951973804</v>
      </c>
      <c r="V51" s="11">
        <f t="shared" si="27"/>
        <v>229644.46153846153</v>
      </c>
      <c r="W51" s="11">
        <f t="shared" si="19"/>
        <v>2304</v>
      </c>
      <c r="X51" s="11">
        <f t="shared" si="4"/>
        <v>4810.5576428561271</v>
      </c>
      <c r="Y51" s="11">
        <f t="shared" si="5"/>
        <v>4217.0534996179658</v>
      </c>
      <c r="Z51" s="11">
        <f t="shared" si="28"/>
        <v>-23.053499617965826</v>
      </c>
      <c r="AA51" s="3">
        <f t="shared" si="29"/>
        <v>699121.73822500033</v>
      </c>
      <c r="AB51" s="3">
        <f t="shared" si="30"/>
        <v>1384537.3777877847</v>
      </c>
      <c r="AC51" s="3">
        <f t="shared" si="31"/>
        <v>5.4967810247891812E-3</v>
      </c>
    </row>
    <row r="52" spans="2:29" ht="15.75" x14ac:dyDescent="0.25">
      <c r="B52" s="2">
        <v>49</v>
      </c>
      <c r="C52" s="2">
        <v>201249</v>
      </c>
      <c r="D52" s="2" t="str">
        <f t="shared" si="10"/>
        <v>2012</v>
      </c>
      <c r="E52" s="2" t="str">
        <f t="shared" si="11"/>
        <v>49</v>
      </c>
      <c r="F52" s="2">
        <v>5359</v>
      </c>
      <c r="G52" s="3">
        <f t="shared" si="21"/>
        <v>4783.4134615384619</v>
      </c>
      <c r="H52" s="13">
        <f t="shared" si="12"/>
        <v>4553.75</v>
      </c>
      <c r="I52" s="11">
        <f t="shared" si="13"/>
        <v>1.1768322810870162</v>
      </c>
      <c r="J52" s="11">
        <f t="shared" si="22"/>
        <v>1.1203296648072767</v>
      </c>
      <c r="K52" s="1">
        <v>49</v>
      </c>
      <c r="L52" s="1">
        <f t="shared" si="20"/>
        <v>2401</v>
      </c>
      <c r="M52" s="1">
        <f t="shared" si="14"/>
        <v>262591</v>
      </c>
      <c r="N52" s="11">
        <f t="shared" si="15"/>
        <v>4756.7965386634669</v>
      </c>
      <c r="O52" s="11">
        <f t="shared" si="16"/>
        <v>4756.796538663466</v>
      </c>
      <c r="P52" s="1">
        <f t="shared" si="17"/>
        <v>0</v>
      </c>
      <c r="Q52" s="11">
        <f t="shared" si="18"/>
        <v>602.20346133653311</v>
      </c>
      <c r="R52" s="11">
        <f t="shared" si="23"/>
        <v>26.616922874994998</v>
      </c>
      <c r="S52" s="11">
        <f t="shared" si="24"/>
        <v>866.21122853071302</v>
      </c>
      <c r="T52" s="11">
        <f t="shared" si="25"/>
        <v>4783.4134615384619</v>
      </c>
      <c r="U52" s="11">
        <f t="shared" si="26"/>
        <v>4492.788771469287</v>
      </c>
      <c r="V52" s="11">
        <f t="shared" si="27"/>
        <v>234387.25961538462</v>
      </c>
      <c r="W52" s="11">
        <f t="shared" si="19"/>
        <v>2401</v>
      </c>
      <c r="X52" s="11">
        <f t="shared" si="4"/>
        <v>4815.44067283191</v>
      </c>
      <c r="Y52" s="11">
        <f t="shared" si="5"/>
        <v>5394.8810348931011</v>
      </c>
      <c r="Z52" s="11">
        <f t="shared" si="28"/>
        <v>-35.881034893101059</v>
      </c>
      <c r="AA52" s="3">
        <f t="shared" si="29"/>
        <v>108152.18822499986</v>
      </c>
      <c r="AB52" s="3">
        <f t="shared" si="30"/>
        <v>1.3545967309639027</v>
      </c>
      <c r="AC52" s="3">
        <f t="shared" si="31"/>
        <v>6.6954720830567378E-3</v>
      </c>
    </row>
    <row r="53" spans="2:29" ht="15.75" x14ac:dyDescent="0.25">
      <c r="B53" s="2">
        <v>50</v>
      </c>
      <c r="C53" s="2">
        <v>201250</v>
      </c>
      <c r="D53" s="2" t="str">
        <f t="shared" si="10"/>
        <v>2012</v>
      </c>
      <c r="E53" s="2" t="str">
        <f t="shared" si="11"/>
        <v>50</v>
      </c>
      <c r="F53" s="2">
        <v>8925</v>
      </c>
      <c r="G53" s="3">
        <f t="shared" si="21"/>
        <v>4748.2980769230771</v>
      </c>
      <c r="H53" s="13">
        <f t="shared" si="12"/>
        <v>4553.75</v>
      </c>
      <c r="I53" s="11">
        <f t="shared" si="13"/>
        <v>1.9599231402690092</v>
      </c>
      <c r="J53" s="11">
        <f t="shared" si="22"/>
        <v>1.8796208358055415</v>
      </c>
      <c r="K53" s="1">
        <v>50</v>
      </c>
      <c r="L53" s="1">
        <f t="shared" si="20"/>
        <v>2500</v>
      </c>
      <c r="M53" s="1">
        <f t="shared" si="14"/>
        <v>446250</v>
      </c>
      <c r="N53" s="11">
        <f t="shared" si="15"/>
        <v>4762.1040816020404</v>
      </c>
      <c r="O53" s="11">
        <f t="shared" si="16"/>
        <v>4762.1040816020395</v>
      </c>
      <c r="P53" s="1">
        <f t="shared" si="17"/>
        <v>0</v>
      </c>
      <c r="Q53" s="11">
        <f t="shared" si="18"/>
        <v>4162.8959183979596</v>
      </c>
      <c r="R53" s="11">
        <f t="shared" si="23"/>
        <v>-13.806004678963291</v>
      </c>
      <c r="S53" s="11">
        <f t="shared" si="24"/>
        <v>3346.570352258806</v>
      </c>
      <c r="T53" s="11">
        <f t="shared" si="25"/>
        <v>4748.2980769230771</v>
      </c>
      <c r="U53" s="11">
        <f t="shared" si="26"/>
        <v>5578.4296477411935</v>
      </c>
      <c r="V53" s="11">
        <f t="shared" si="27"/>
        <v>237414.90384615384</v>
      </c>
      <c r="W53" s="11">
        <f t="shared" si="19"/>
        <v>2500</v>
      </c>
      <c r="X53" s="11">
        <f t="shared" si="4"/>
        <v>4820.3237028076919</v>
      </c>
      <c r="Y53" s="11">
        <f t="shared" si="5"/>
        <v>9060.380867124657</v>
      </c>
      <c r="Z53" s="11">
        <f t="shared" si="28"/>
        <v>-135.38086712465702</v>
      </c>
      <c r="AA53" s="3">
        <f t="shared" si="29"/>
        <v>15169973.368224999</v>
      </c>
      <c r="AB53" s="3">
        <f t="shared" si="30"/>
        <v>13444422.715829078</v>
      </c>
      <c r="AC53" s="3">
        <f t="shared" si="31"/>
        <v>1.5168724607804707E-2</v>
      </c>
    </row>
    <row r="54" spans="2:29" ht="15.75" x14ac:dyDescent="0.25">
      <c r="B54" s="2">
        <v>51</v>
      </c>
      <c r="C54" s="2">
        <v>201251</v>
      </c>
      <c r="D54" s="2" t="str">
        <f t="shared" si="10"/>
        <v>2012</v>
      </c>
      <c r="E54" s="2" t="str">
        <f t="shared" si="11"/>
        <v>51</v>
      </c>
      <c r="F54" s="2">
        <v>14911</v>
      </c>
      <c r="G54" s="3">
        <f t="shared" si="21"/>
        <v>4672.1442307692305</v>
      </c>
      <c r="H54" s="13">
        <f t="shared" si="12"/>
        <v>4553.75</v>
      </c>
      <c r="I54" s="11">
        <f t="shared" si="13"/>
        <v>3.2744441394455119</v>
      </c>
      <c r="J54" s="11">
        <f t="shared" si="22"/>
        <v>3.1914682560099448</v>
      </c>
      <c r="K54" s="1">
        <v>51</v>
      </c>
      <c r="L54" s="1">
        <f t="shared" si="20"/>
        <v>2601</v>
      </c>
      <c r="M54" s="1">
        <f t="shared" si="14"/>
        <v>760461</v>
      </c>
      <c r="N54" s="11">
        <f t="shared" si="15"/>
        <v>4767.411624540614</v>
      </c>
      <c r="O54" s="11">
        <f t="shared" si="16"/>
        <v>4767.411624540613</v>
      </c>
      <c r="P54" s="1">
        <f t="shared" si="17"/>
        <v>0</v>
      </c>
      <c r="Q54" s="11">
        <f t="shared" si="18"/>
        <v>10143.588375459385</v>
      </c>
      <c r="R54" s="11">
        <f t="shared" si="23"/>
        <v>-95.267393771383468</v>
      </c>
      <c r="S54" s="11">
        <f t="shared" si="24"/>
        <v>10110.262809320231</v>
      </c>
      <c r="T54" s="11">
        <f t="shared" si="25"/>
        <v>4672.1442307692305</v>
      </c>
      <c r="U54" s="11">
        <f t="shared" si="26"/>
        <v>4800.7371906797689</v>
      </c>
      <c r="V54" s="11">
        <f t="shared" si="27"/>
        <v>238279.35576923075</v>
      </c>
      <c r="W54" s="11">
        <f t="shared" si="19"/>
        <v>2601</v>
      </c>
      <c r="X54" s="11">
        <f t="shared" si="4"/>
        <v>4825.2067327834748</v>
      </c>
      <c r="Y54" s="11">
        <f t="shared" si="5"/>
        <v>15399.49411636392</v>
      </c>
      <c r="Z54" s="11">
        <f t="shared" si="28"/>
        <v>-488.4941163639196</v>
      </c>
      <c r="AA54" s="3">
        <f t="shared" si="29"/>
        <v>97631493.148224995</v>
      </c>
      <c r="AB54" s="3">
        <f t="shared" si="30"/>
        <v>100115572.43141952</v>
      </c>
      <c r="AC54" s="3">
        <f t="shared" si="31"/>
        <v>3.2760654306479751E-2</v>
      </c>
    </row>
    <row r="55" spans="2:29" ht="15.75" x14ac:dyDescent="0.25">
      <c r="B55" s="2">
        <v>52</v>
      </c>
      <c r="C55" s="2">
        <v>201252</v>
      </c>
      <c r="D55" s="2" t="str">
        <f t="shared" si="10"/>
        <v>2012</v>
      </c>
      <c r="E55" s="2" t="str">
        <f t="shared" si="11"/>
        <v>52</v>
      </c>
      <c r="F55" s="2">
        <v>26786</v>
      </c>
      <c r="G55" s="3">
        <f t="shared" si="21"/>
        <v>4476.1153846153848</v>
      </c>
      <c r="H55" s="13">
        <f t="shared" si="12"/>
        <v>4553.75</v>
      </c>
      <c r="I55" s="11">
        <f t="shared" si="13"/>
        <v>5.8821850123524566</v>
      </c>
      <c r="J55" s="11">
        <f t="shared" si="22"/>
        <v>5.984206772699542</v>
      </c>
      <c r="K55" s="1">
        <v>52</v>
      </c>
      <c r="L55" s="1">
        <f t="shared" si="20"/>
        <v>2704</v>
      </c>
      <c r="M55" s="1">
        <f t="shared" si="14"/>
        <v>1392872</v>
      </c>
      <c r="N55" s="11">
        <f t="shared" si="15"/>
        <v>4772.7191674791875</v>
      </c>
      <c r="O55" s="11">
        <f t="shared" si="16"/>
        <v>4772.7191674791866</v>
      </c>
      <c r="P55" s="1">
        <f t="shared" si="17"/>
        <v>0</v>
      </c>
      <c r="Q55" s="11">
        <f t="shared" si="18"/>
        <v>22013.280832520813</v>
      </c>
      <c r="R55" s="11">
        <f t="shared" si="23"/>
        <v>-296.60378286380273</v>
      </c>
      <c r="S55" s="11">
        <f t="shared" si="24"/>
        <v>20912.955266381658</v>
      </c>
      <c r="T55" s="11">
        <f t="shared" si="25"/>
        <v>4476.1153846153848</v>
      </c>
      <c r="U55" s="11">
        <f t="shared" si="26"/>
        <v>5873.0447336183424</v>
      </c>
      <c r="V55" s="11">
        <f t="shared" si="27"/>
        <v>232758</v>
      </c>
      <c r="W55" s="11">
        <f t="shared" si="19"/>
        <v>2704</v>
      </c>
      <c r="X55" s="11">
        <f t="shared" si="4"/>
        <v>4830.0897627592567</v>
      </c>
      <c r="Y55" s="11">
        <f t="shared" si="5"/>
        <v>28904.255871050667</v>
      </c>
      <c r="Z55" s="11">
        <f t="shared" si="28"/>
        <v>-2118.2558710506673</v>
      </c>
      <c r="AA55" s="3">
        <f t="shared" si="29"/>
        <v>473317661.89822489</v>
      </c>
      <c r="AB55" s="3">
        <f t="shared" si="30"/>
        <v>552745430.32148623</v>
      </c>
      <c r="AC55" s="3">
        <f t="shared" si="31"/>
        <v>7.9080708991662335E-2</v>
      </c>
    </row>
    <row r="56" spans="2:29" ht="15.75" x14ac:dyDescent="0.25">
      <c r="B56" s="2">
        <v>53</v>
      </c>
      <c r="C56" s="2">
        <v>201301</v>
      </c>
      <c r="D56" s="2" t="str">
        <f t="shared" si="10"/>
        <v>2013</v>
      </c>
      <c r="E56" s="2" t="str">
        <f t="shared" si="11"/>
        <v>01</v>
      </c>
      <c r="F56" s="2">
        <v>6604</v>
      </c>
      <c r="G56" s="3">
        <f t="shared" si="21"/>
        <v>4886.0769230769229</v>
      </c>
      <c r="H56" s="13">
        <f t="shared" si="12"/>
        <v>5316.3846153846152</v>
      </c>
      <c r="I56" s="11">
        <f t="shared" si="13"/>
        <v>1.2421975605168347</v>
      </c>
      <c r="J56" s="11">
        <f t="shared" si="22"/>
        <v>1.3515955855728208</v>
      </c>
      <c r="K56" s="1">
        <v>53</v>
      </c>
      <c r="L56" s="1">
        <f t="shared" si="20"/>
        <v>2809</v>
      </c>
      <c r="M56" s="1">
        <f t="shared" si="14"/>
        <v>350012</v>
      </c>
      <c r="N56" s="11">
        <f t="shared" si="15"/>
        <v>4778.026710417761</v>
      </c>
      <c r="O56" s="11">
        <f t="shared" si="16"/>
        <v>4778.0267104177601</v>
      </c>
      <c r="P56" s="1">
        <f t="shared" si="17"/>
        <v>0</v>
      </c>
      <c r="Q56" s="11">
        <f t="shared" si="18"/>
        <v>1825.973289582239</v>
      </c>
      <c r="R56" s="11">
        <f t="shared" si="23"/>
        <v>108.05021265916184</v>
      </c>
      <c r="S56" s="11">
        <f t="shared" si="24"/>
        <v>5375.727173179328</v>
      </c>
      <c r="T56" s="11">
        <f t="shared" si="25"/>
        <v>4886.0769230769229</v>
      </c>
      <c r="U56" s="11">
        <f t="shared" si="26"/>
        <v>1228.272826820672</v>
      </c>
      <c r="V56" s="11">
        <f t="shared" si="27"/>
        <v>258962.07692307691</v>
      </c>
      <c r="W56" s="11">
        <f t="shared" si="19"/>
        <v>2809</v>
      </c>
      <c r="X56" s="11">
        <f t="shared" si="4"/>
        <v>4834.9727927350395</v>
      </c>
      <c r="Y56" s="11">
        <f t="shared" si="5"/>
        <v>6534.9278830253725</v>
      </c>
      <c r="Z56" s="11">
        <f t="shared" si="28"/>
        <v>69.072116974627534</v>
      </c>
      <c r="AA56" s="3">
        <f t="shared" si="29"/>
        <v>2477051.0382249993</v>
      </c>
      <c r="AB56" s="3">
        <f t="shared" si="30"/>
        <v>1302361.9064687365</v>
      </c>
      <c r="AC56" s="3">
        <f t="shared" si="31"/>
        <v>1.0459133400155593E-2</v>
      </c>
    </row>
    <row r="57" spans="2:29" ht="15.75" x14ac:dyDescent="0.25">
      <c r="B57" s="2">
        <v>54</v>
      </c>
      <c r="C57" s="2">
        <v>201302</v>
      </c>
      <c r="D57" s="2" t="str">
        <f t="shared" si="10"/>
        <v>2013</v>
      </c>
      <c r="E57" s="2" t="str">
        <f t="shared" si="11"/>
        <v>02</v>
      </c>
      <c r="F57" s="2">
        <v>3560</v>
      </c>
      <c r="G57" s="3">
        <f t="shared" si="21"/>
        <v>4954.8653846153848</v>
      </c>
      <c r="H57" s="13">
        <f t="shared" si="12"/>
        <v>5316.3846153846152</v>
      </c>
      <c r="I57" s="11">
        <f t="shared" si="13"/>
        <v>0.66962800052088611</v>
      </c>
      <c r="J57" s="11">
        <f t="shared" si="22"/>
        <v>0.71848571528373428</v>
      </c>
      <c r="K57" s="1">
        <v>54</v>
      </c>
      <c r="L57" s="1">
        <f t="shared" si="20"/>
        <v>2916</v>
      </c>
      <c r="M57" s="1">
        <f t="shared" si="14"/>
        <v>192240</v>
      </c>
      <c r="N57" s="11">
        <f t="shared" si="15"/>
        <v>4783.3342533563346</v>
      </c>
      <c r="O57" s="11">
        <f t="shared" si="16"/>
        <v>4783.3342533563336</v>
      </c>
      <c r="P57" s="1">
        <f t="shared" si="17"/>
        <v>0</v>
      </c>
      <c r="Q57" s="11">
        <f t="shared" si="18"/>
        <v>-1223.3342533563346</v>
      </c>
      <c r="R57" s="11">
        <f t="shared" si="23"/>
        <v>171.5311312590502</v>
      </c>
      <c r="S57" s="11">
        <f t="shared" si="24"/>
        <v>-1217.3303697592446</v>
      </c>
      <c r="T57" s="11">
        <f t="shared" si="25"/>
        <v>4954.8653846153848</v>
      </c>
      <c r="U57" s="11">
        <f t="shared" si="26"/>
        <v>4777.3303697592446</v>
      </c>
      <c r="V57" s="11">
        <f t="shared" si="27"/>
        <v>267562.73076923075</v>
      </c>
      <c r="W57" s="11">
        <f t="shared" si="19"/>
        <v>2916</v>
      </c>
      <c r="X57" s="11">
        <f t="shared" si="4"/>
        <v>4839.8558227108215</v>
      </c>
      <c r="Y57" s="11">
        <f t="shared" si="5"/>
        <v>3477.367272650531</v>
      </c>
      <c r="Z57" s="11">
        <f t="shared" si="28"/>
        <v>82.632727349468951</v>
      </c>
      <c r="AA57" s="3">
        <f t="shared" si="29"/>
        <v>2161296.9182250006</v>
      </c>
      <c r="AB57" s="3">
        <f t="shared" si="30"/>
        <v>3672396.9039755375</v>
      </c>
      <c r="AC57" s="3">
        <f t="shared" si="31"/>
        <v>2.3211440266704762E-2</v>
      </c>
    </row>
    <row r="58" spans="2:29" ht="15.75" x14ac:dyDescent="0.25">
      <c r="B58" s="2">
        <v>55</v>
      </c>
      <c r="C58" s="2">
        <v>201303</v>
      </c>
      <c r="D58" s="2" t="str">
        <f t="shared" si="10"/>
        <v>2013</v>
      </c>
      <c r="E58" s="2" t="str">
        <f t="shared" si="11"/>
        <v>03</v>
      </c>
      <c r="F58" s="2">
        <v>3478</v>
      </c>
      <c r="G58" s="3">
        <f t="shared" si="21"/>
        <v>4979.5480769230771</v>
      </c>
      <c r="H58" s="13">
        <f t="shared" si="12"/>
        <v>5316.3846153846152</v>
      </c>
      <c r="I58" s="11">
        <f t="shared" si="13"/>
        <v>0.65420398477855113</v>
      </c>
      <c r="J58" s="11">
        <f t="shared" si="22"/>
        <v>0.69845695759385018</v>
      </c>
      <c r="K58" s="1">
        <v>55</v>
      </c>
      <c r="L58" s="1">
        <f t="shared" si="20"/>
        <v>3025</v>
      </c>
      <c r="M58" s="1">
        <f t="shared" si="14"/>
        <v>191290</v>
      </c>
      <c r="N58" s="11">
        <f t="shared" si="15"/>
        <v>4788.6417962949081</v>
      </c>
      <c r="O58" s="11">
        <f t="shared" si="16"/>
        <v>4788.6417962949072</v>
      </c>
      <c r="P58" s="1">
        <f t="shared" si="17"/>
        <v>0</v>
      </c>
      <c r="Q58" s="11">
        <f t="shared" si="18"/>
        <v>-1310.6417962949081</v>
      </c>
      <c r="R58" s="11">
        <f t="shared" si="23"/>
        <v>190.90628062816904</v>
      </c>
      <c r="S58" s="11">
        <f t="shared" si="24"/>
        <v>-1021.1379126978181</v>
      </c>
      <c r="T58" s="11">
        <f t="shared" si="25"/>
        <v>4979.5480769230771</v>
      </c>
      <c r="U58" s="11">
        <f t="shared" si="26"/>
        <v>4499.1379126978181</v>
      </c>
      <c r="V58" s="11">
        <f t="shared" si="27"/>
        <v>273875.14423076925</v>
      </c>
      <c r="W58" s="11">
        <f t="shared" si="19"/>
        <v>3025</v>
      </c>
      <c r="X58" s="11">
        <f t="shared" si="4"/>
        <v>4844.7388526866043</v>
      </c>
      <c r="Y58" s="11">
        <f t="shared" si="5"/>
        <v>3383.841559384206</v>
      </c>
      <c r="Z58" s="11">
        <f t="shared" si="28"/>
        <v>94.158440615794007</v>
      </c>
      <c r="AA58" s="3">
        <f t="shared" si="29"/>
        <v>2409123.0582250007</v>
      </c>
      <c r="AB58" s="3">
        <f t="shared" si="30"/>
        <v>4039599.9438276514</v>
      </c>
      <c r="AC58" s="3">
        <f t="shared" si="31"/>
        <v>2.707258212069983E-2</v>
      </c>
    </row>
    <row r="59" spans="2:29" ht="15.75" x14ac:dyDescent="0.25">
      <c r="B59" s="2">
        <v>56</v>
      </c>
      <c r="C59" s="2">
        <v>201304</v>
      </c>
      <c r="D59" s="2" t="str">
        <f t="shared" si="10"/>
        <v>2013</v>
      </c>
      <c r="E59" s="2" t="str">
        <f t="shared" si="11"/>
        <v>04</v>
      </c>
      <c r="F59" s="2">
        <v>3887</v>
      </c>
      <c r="G59" s="3">
        <f t="shared" si="21"/>
        <v>4990.7980769230771</v>
      </c>
      <c r="H59" s="13">
        <f t="shared" si="12"/>
        <v>5316.3846153846152</v>
      </c>
      <c r="I59" s="11">
        <f t="shared" si="13"/>
        <v>0.73113596573727091</v>
      </c>
      <c r="J59" s="11">
        <f t="shared" si="22"/>
        <v>0.77883335292066358</v>
      </c>
      <c r="K59" s="1">
        <v>56</v>
      </c>
      <c r="L59" s="1">
        <f t="shared" si="20"/>
        <v>3136</v>
      </c>
      <c r="M59" s="1">
        <f t="shared" si="14"/>
        <v>217672</v>
      </c>
      <c r="N59" s="11">
        <f t="shared" si="15"/>
        <v>4793.9493392334816</v>
      </c>
      <c r="O59" s="11">
        <f t="shared" si="16"/>
        <v>4793.9493392334807</v>
      </c>
      <c r="P59" s="1">
        <f t="shared" si="17"/>
        <v>0</v>
      </c>
      <c r="Q59" s="11">
        <f t="shared" si="18"/>
        <v>-906.94933923348162</v>
      </c>
      <c r="R59" s="11">
        <f t="shared" si="23"/>
        <v>196.84873768959551</v>
      </c>
      <c r="S59" s="11">
        <f t="shared" si="24"/>
        <v>-1398.1954556363917</v>
      </c>
      <c r="T59" s="11">
        <f t="shared" si="25"/>
        <v>4990.7980769230771</v>
      </c>
      <c r="U59" s="11">
        <f t="shared" si="26"/>
        <v>5285.1954556363917</v>
      </c>
      <c r="V59" s="11">
        <f t="shared" si="27"/>
        <v>279484.69230769231</v>
      </c>
      <c r="W59" s="11">
        <f t="shared" si="19"/>
        <v>3136</v>
      </c>
      <c r="X59" s="11">
        <f t="shared" si="4"/>
        <v>4849.6218826623863</v>
      </c>
      <c r="Y59" s="11">
        <f t="shared" si="5"/>
        <v>3777.0472712713672</v>
      </c>
      <c r="Z59" s="11">
        <f t="shared" si="28"/>
        <v>109.95272872863279</v>
      </c>
      <c r="AA59" s="3">
        <f t="shared" si="29"/>
        <v>1306757.6282250006</v>
      </c>
      <c r="AB59" s="3">
        <f t="shared" si="30"/>
        <v>2613621.5402839594</v>
      </c>
      <c r="AC59" s="3">
        <f t="shared" si="31"/>
        <v>2.8287298360852274E-2</v>
      </c>
    </row>
    <row r="60" spans="2:29" ht="15.75" x14ac:dyDescent="0.25">
      <c r="B60" s="2">
        <v>57</v>
      </c>
      <c r="C60" s="2">
        <v>201305</v>
      </c>
      <c r="D60" s="2" t="str">
        <f t="shared" si="10"/>
        <v>2013</v>
      </c>
      <c r="E60" s="2" t="str">
        <f t="shared" si="11"/>
        <v>05</v>
      </c>
      <c r="F60" s="2">
        <v>3474</v>
      </c>
      <c r="G60" s="3">
        <f t="shared" si="21"/>
        <v>5000.1634615384619</v>
      </c>
      <c r="H60" s="13">
        <f t="shared" si="12"/>
        <v>5316.3846153846152</v>
      </c>
      <c r="I60" s="11">
        <f t="shared" si="13"/>
        <v>0.6534515937667299</v>
      </c>
      <c r="J60" s="11">
        <f t="shared" si="22"/>
        <v>0.69477728612718426</v>
      </c>
      <c r="K60" s="1">
        <v>57</v>
      </c>
      <c r="L60" s="1">
        <f t="shared" si="20"/>
        <v>3249</v>
      </c>
      <c r="M60" s="1">
        <f t="shared" si="14"/>
        <v>198018</v>
      </c>
      <c r="N60" s="11">
        <f t="shared" si="15"/>
        <v>4799.2568821720552</v>
      </c>
      <c r="O60" s="11">
        <f t="shared" si="16"/>
        <v>4799.2568821720542</v>
      </c>
      <c r="P60" s="1">
        <f t="shared" si="17"/>
        <v>0</v>
      </c>
      <c r="Q60" s="11">
        <f t="shared" si="18"/>
        <v>-1325.2568821720552</v>
      </c>
      <c r="R60" s="11">
        <f t="shared" si="23"/>
        <v>200.90657936640673</v>
      </c>
      <c r="S60" s="11">
        <f t="shared" si="24"/>
        <v>-1590.5029985749652</v>
      </c>
      <c r="T60" s="11">
        <f t="shared" si="25"/>
        <v>5000.1634615384619</v>
      </c>
      <c r="U60" s="11">
        <f t="shared" si="26"/>
        <v>5064.5029985749652</v>
      </c>
      <c r="V60" s="11">
        <f t="shared" si="27"/>
        <v>285009.31730769231</v>
      </c>
      <c r="W60" s="11">
        <f t="shared" si="19"/>
        <v>3249</v>
      </c>
      <c r="X60" s="11">
        <f t="shared" si="4"/>
        <v>4854.5049126381691</v>
      </c>
      <c r="Y60" s="11">
        <f t="shared" si="5"/>
        <v>3372.7997486938307</v>
      </c>
      <c r="Z60" s="11">
        <f t="shared" si="28"/>
        <v>101.20025130616932</v>
      </c>
      <c r="AA60" s="3">
        <f t="shared" si="29"/>
        <v>2421556.1382250008</v>
      </c>
      <c r="AB60" s="3">
        <f t="shared" si="30"/>
        <v>4084107.1972736181</v>
      </c>
      <c r="AC60" s="3">
        <f t="shared" si="31"/>
        <v>2.9130757428373438E-2</v>
      </c>
    </row>
    <row r="61" spans="2:29" ht="15.75" x14ac:dyDescent="0.25">
      <c r="B61" s="2">
        <v>58</v>
      </c>
      <c r="C61" s="2">
        <v>201306</v>
      </c>
      <c r="D61" s="2" t="str">
        <f t="shared" si="10"/>
        <v>2013</v>
      </c>
      <c r="E61" s="2" t="str">
        <f t="shared" si="11"/>
        <v>06</v>
      </c>
      <c r="F61" s="2">
        <v>3665</v>
      </c>
      <c r="G61" s="3">
        <f t="shared" si="21"/>
        <v>5012.1442307692305</v>
      </c>
      <c r="H61" s="13">
        <f t="shared" si="12"/>
        <v>5316.3846153846152</v>
      </c>
      <c r="I61" s="11">
        <f t="shared" si="13"/>
        <v>0.68937826458119311</v>
      </c>
      <c r="J61" s="11">
        <f t="shared" si="22"/>
        <v>0.7312239694741427</v>
      </c>
      <c r="K61" s="1">
        <v>58</v>
      </c>
      <c r="L61" s="1">
        <f t="shared" si="20"/>
        <v>3364</v>
      </c>
      <c r="M61" s="1">
        <f t="shared" si="14"/>
        <v>212570</v>
      </c>
      <c r="N61" s="11">
        <f t="shared" si="15"/>
        <v>4804.5644251106287</v>
      </c>
      <c r="O61" s="11">
        <f t="shared" si="16"/>
        <v>4804.5644251106278</v>
      </c>
      <c r="P61" s="1">
        <f t="shared" si="17"/>
        <v>0</v>
      </c>
      <c r="Q61" s="11">
        <f t="shared" si="18"/>
        <v>-1139.5644251106287</v>
      </c>
      <c r="R61" s="11">
        <f t="shared" si="23"/>
        <v>207.5798056586018</v>
      </c>
      <c r="S61" s="11">
        <f t="shared" si="24"/>
        <v>-1558.0605415135387</v>
      </c>
      <c r="T61" s="11">
        <f t="shared" si="25"/>
        <v>5012.1442307692305</v>
      </c>
      <c r="U61" s="11">
        <f t="shared" si="26"/>
        <v>5223.0605415135387</v>
      </c>
      <c r="V61" s="11">
        <f t="shared" si="27"/>
        <v>290704.36538461538</v>
      </c>
      <c r="W61" s="11">
        <f t="shared" si="19"/>
        <v>3364</v>
      </c>
      <c r="X61" s="11">
        <f t="shared" si="4"/>
        <v>4859.3879426139511</v>
      </c>
      <c r="Y61" s="11">
        <f t="shared" si="5"/>
        <v>3553.3009406129609</v>
      </c>
      <c r="Z61" s="11">
        <f t="shared" si="28"/>
        <v>111.69905938703914</v>
      </c>
      <c r="AA61" s="3">
        <f t="shared" si="29"/>
        <v>1863593.5682250005</v>
      </c>
      <c r="AB61" s="3">
        <f t="shared" si="30"/>
        <v>3387131.8732898221</v>
      </c>
      <c r="AC61" s="3">
        <f t="shared" si="31"/>
        <v>3.0477233120610951E-2</v>
      </c>
    </row>
    <row r="62" spans="2:29" ht="15.75" x14ac:dyDescent="0.25">
      <c r="B62" s="2">
        <v>59</v>
      </c>
      <c r="C62" s="2">
        <v>201307</v>
      </c>
      <c r="D62" s="2" t="str">
        <f t="shared" si="10"/>
        <v>2013</v>
      </c>
      <c r="E62" s="2" t="str">
        <f t="shared" si="11"/>
        <v>07</v>
      </c>
      <c r="F62" s="2">
        <v>3882</v>
      </c>
      <c r="G62" s="3">
        <f t="shared" si="21"/>
        <v>5029.9807692307695</v>
      </c>
      <c r="H62" s="13">
        <f t="shared" si="12"/>
        <v>5316.3846153846152</v>
      </c>
      <c r="I62" s="11">
        <f t="shared" si="13"/>
        <v>0.73019547697249432</v>
      </c>
      <c r="J62" s="11">
        <f t="shared" si="22"/>
        <v>0.7717723343490378</v>
      </c>
      <c r="K62" s="1">
        <v>59</v>
      </c>
      <c r="L62" s="1">
        <f t="shared" si="20"/>
        <v>3481</v>
      </c>
      <c r="M62" s="1">
        <f t="shared" si="14"/>
        <v>229038</v>
      </c>
      <c r="N62" s="11">
        <f t="shared" si="15"/>
        <v>4809.8719680492013</v>
      </c>
      <c r="O62" s="11">
        <f t="shared" si="16"/>
        <v>4809.8719680492013</v>
      </c>
      <c r="P62" s="1">
        <f t="shared" si="17"/>
        <v>0</v>
      </c>
      <c r="Q62" s="11">
        <f t="shared" si="18"/>
        <v>-927.87196804920131</v>
      </c>
      <c r="R62" s="11">
        <f t="shared" si="23"/>
        <v>220.1088011815682</v>
      </c>
      <c r="S62" s="11">
        <f t="shared" si="24"/>
        <v>-1003.6180844521116</v>
      </c>
      <c r="T62" s="11">
        <f t="shared" si="25"/>
        <v>5029.9807692307695</v>
      </c>
      <c r="U62" s="11">
        <f t="shared" si="26"/>
        <v>4885.6180844521114</v>
      </c>
      <c r="V62" s="11">
        <f t="shared" si="27"/>
        <v>296768.86538461538</v>
      </c>
      <c r="W62" s="11">
        <f t="shared" si="19"/>
        <v>3481</v>
      </c>
      <c r="X62" s="11">
        <f t="shared" si="4"/>
        <v>4864.2709725897339</v>
      </c>
      <c r="Y62" s="11">
        <f t="shared" si="5"/>
        <v>3754.1097634218436</v>
      </c>
      <c r="Z62" s="11">
        <f t="shared" si="28"/>
        <v>127.89023657815642</v>
      </c>
      <c r="AA62" s="3">
        <f t="shared" si="29"/>
        <v>1318213.9782250004</v>
      </c>
      <c r="AB62" s="3">
        <f t="shared" si="30"/>
        <v>2688312.4262342788</v>
      </c>
      <c r="AC62" s="3">
        <f t="shared" si="31"/>
        <v>3.2944419520390629E-2</v>
      </c>
    </row>
    <row r="63" spans="2:29" ht="15.75" x14ac:dyDescent="0.25">
      <c r="B63" s="2">
        <v>60</v>
      </c>
      <c r="C63" s="2">
        <v>201308</v>
      </c>
      <c r="D63" s="2" t="str">
        <f t="shared" si="10"/>
        <v>2013</v>
      </c>
      <c r="E63" s="2" t="str">
        <f t="shared" si="11"/>
        <v>08</v>
      </c>
      <c r="F63" s="2">
        <v>4166</v>
      </c>
      <c r="G63" s="3">
        <f t="shared" si="21"/>
        <v>5043.7980769230771</v>
      </c>
      <c r="H63" s="13">
        <f t="shared" si="12"/>
        <v>5316.3846153846152</v>
      </c>
      <c r="I63" s="11">
        <f t="shared" si="13"/>
        <v>0.78361523881180095</v>
      </c>
      <c r="J63" s="11">
        <f t="shared" si="22"/>
        <v>0.82596486545738768</v>
      </c>
      <c r="K63" s="1">
        <v>60</v>
      </c>
      <c r="L63" s="1">
        <f t="shared" si="20"/>
        <v>3600</v>
      </c>
      <c r="M63" s="1">
        <f t="shared" si="14"/>
        <v>249960</v>
      </c>
      <c r="N63" s="11">
        <f t="shared" si="15"/>
        <v>4815.1795109877748</v>
      </c>
      <c r="O63" s="11">
        <f t="shared" si="16"/>
        <v>4815.1795109877748</v>
      </c>
      <c r="P63" s="1">
        <f t="shared" si="17"/>
        <v>0</v>
      </c>
      <c r="Q63" s="11">
        <f t="shared" si="18"/>
        <v>-649.17951098777485</v>
      </c>
      <c r="R63" s="11">
        <f t="shared" si="23"/>
        <v>228.61856593530229</v>
      </c>
      <c r="S63" s="11">
        <f t="shared" si="24"/>
        <v>-1507.6756273906849</v>
      </c>
      <c r="T63" s="11">
        <f t="shared" si="25"/>
        <v>5043.7980769230771</v>
      </c>
      <c r="U63" s="11">
        <f t="shared" si="26"/>
        <v>5673.6756273906849</v>
      </c>
      <c r="V63" s="11">
        <f t="shared" si="27"/>
        <v>302627.88461538462</v>
      </c>
      <c r="W63" s="11">
        <f t="shared" si="19"/>
        <v>3600</v>
      </c>
      <c r="X63" s="11">
        <f t="shared" si="4"/>
        <v>4869.1540025655158</v>
      </c>
      <c r="Y63" s="11">
        <f t="shared" si="5"/>
        <v>4021.7501306203271</v>
      </c>
      <c r="Z63" s="11">
        <f t="shared" si="28"/>
        <v>144.24986937967287</v>
      </c>
      <c r="AA63" s="3">
        <f t="shared" si="29"/>
        <v>746729.29822500038</v>
      </c>
      <c r="AB63" s="3">
        <f t="shared" si="30"/>
        <v>1882293.5391774711</v>
      </c>
      <c r="AC63" s="3">
        <f t="shared" si="31"/>
        <v>3.4625508732518691E-2</v>
      </c>
    </row>
    <row r="64" spans="2:29" ht="15.75" x14ac:dyDescent="0.25">
      <c r="B64" s="2">
        <v>61</v>
      </c>
      <c r="C64" s="2">
        <v>201309</v>
      </c>
      <c r="D64" s="2" t="str">
        <f t="shared" si="10"/>
        <v>2013</v>
      </c>
      <c r="E64" s="2" t="str">
        <f t="shared" si="11"/>
        <v>09</v>
      </c>
      <c r="F64" s="2">
        <v>4507</v>
      </c>
      <c r="G64" s="3">
        <f t="shared" si="21"/>
        <v>5048.5</v>
      </c>
      <c r="H64" s="13">
        <f t="shared" si="12"/>
        <v>5316.3846153846152</v>
      </c>
      <c r="I64" s="11">
        <f t="shared" si="13"/>
        <v>0.84775657256956005</v>
      </c>
      <c r="J64" s="11">
        <f t="shared" si="22"/>
        <v>0.89274041794592451</v>
      </c>
      <c r="K64" s="1">
        <v>61</v>
      </c>
      <c r="L64" s="1">
        <f t="shared" si="20"/>
        <v>3721</v>
      </c>
      <c r="M64" s="1">
        <f t="shared" si="14"/>
        <v>274927</v>
      </c>
      <c r="N64" s="11">
        <f t="shared" si="15"/>
        <v>4820.4870539263484</v>
      </c>
      <c r="O64" s="11">
        <f t="shared" si="16"/>
        <v>4820.4870539263484</v>
      </c>
      <c r="P64" s="1">
        <f t="shared" si="17"/>
        <v>0</v>
      </c>
      <c r="Q64" s="11">
        <f t="shared" si="18"/>
        <v>-313.48705392634838</v>
      </c>
      <c r="R64" s="11">
        <f t="shared" si="23"/>
        <v>228.01294607365162</v>
      </c>
      <c r="S64" s="11">
        <f t="shared" si="24"/>
        <v>-456.23317032925843</v>
      </c>
      <c r="T64" s="11">
        <f t="shared" si="25"/>
        <v>5048.5</v>
      </c>
      <c r="U64" s="11">
        <f t="shared" si="26"/>
        <v>4963.2331703292584</v>
      </c>
      <c r="V64" s="11">
        <f t="shared" si="27"/>
        <v>307958.5</v>
      </c>
      <c r="W64" s="11">
        <f t="shared" si="19"/>
        <v>3721</v>
      </c>
      <c r="X64" s="11">
        <f t="shared" si="4"/>
        <v>4874.0370325412987</v>
      </c>
      <c r="Y64" s="11">
        <f t="shared" si="5"/>
        <v>4351.2498575148329</v>
      </c>
      <c r="Z64" s="11">
        <f t="shared" si="28"/>
        <v>155.75014248516709</v>
      </c>
      <c r="AA64" s="3">
        <f t="shared" si="29"/>
        <v>273670.2282250002</v>
      </c>
      <c r="AB64" s="3">
        <f t="shared" si="30"/>
        <v>1086738.0839482953</v>
      </c>
      <c r="AC64" s="3">
        <f t="shared" si="31"/>
        <v>3.4557386839398067E-2</v>
      </c>
    </row>
    <row r="65" spans="2:29" ht="15.75" x14ac:dyDescent="0.25">
      <c r="B65" s="2">
        <v>62</v>
      </c>
      <c r="C65" s="2">
        <v>201310</v>
      </c>
      <c r="D65" s="2" t="str">
        <f t="shared" si="10"/>
        <v>2013</v>
      </c>
      <c r="E65" s="2" t="str">
        <f t="shared" si="11"/>
        <v>10</v>
      </c>
      <c r="F65" s="2">
        <v>12909</v>
      </c>
      <c r="G65" s="3">
        <f t="shared" si="21"/>
        <v>4892.0961538461543</v>
      </c>
      <c r="H65" s="13">
        <f t="shared" si="12"/>
        <v>5316.3846153846152</v>
      </c>
      <c r="I65" s="11">
        <f t="shared" si="13"/>
        <v>2.4281538929000335</v>
      </c>
      <c r="J65" s="11">
        <f t="shared" si="22"/>
        <v>2.6387461722008418</v>
      </c>
      <c r="K65" s="1">
        <v>62</v>
      </c>
      <c r="L65" s="1">
        <f t="shared" si="20"/>
        <v>3844</v>
      </c>
      <c r="M65" s="1">
        <f t="shared" si="14"/>
        <v>800358</v>
      </c>
      <c r="N65" s="11">
        <f t="shared" si="15"/>
        <v>4825.7945968649219</v>
      </c>
      <c r="O65" s="11">
        <f t="shared" si="16"/>
        <v>4825.794596864921</v>
      </c>
      <c r="P65" s="1">
        <f t="shared" si="17"/>
        <v>0</v>
      </c>
      <c r="Q65" s="11">
        <f t="shared" si="18"/>
        <v>8083.2054031350781</v>
      </c>
      <c r="R65" s="11">
        <f t="shared" si="23"/>
        <v>66.301556981232352</v>
      </c>
      <c r="S65" s="11">
        <f t="shared" si="24"/>
        <v>5490.209286732168</v>
      </c>
      <c r="T65" s="11">
        <f t="shared" si="25"/>
        <v>4892.0961538461543</v>
      </c>
      <c r="U65" s="11">
        <f t="shared" si="26"/>
        <v>7418.790713267832</v>
      </c>
      <c r="V65" s="11">
        <f t="shared" si="27"/>
        <v>303309.96153846156</v>
      </c>
      <c r="W65" s="11">
        <f t="shared" si="19"/>
        <v>3844</v>
      </c>
      <c r="X65" s="11">
        <f t="shared" si="4"/>
        <v>4878.9200625170806</v>
      </c>
      <c r="Y65" s="11">
        <f t="shared" si="5"/>
        <v>12874.231639440839</v>
      </c>
      <c r="Z65" s="11">
        <f t="shared" si="28"/>
        <v>34.76836055916101</v>
      </c>
      <c r="AA65" s="3">
        <f t="shared" si="29"/>
        <v>62076513.688224994</v>
      </c>
      <c r="AB65" s="3">
        <f t="shared" si="30"/>
        <v>55958096.8254757</v>
      </c>
      <c r="AC65" s="3">
        <f t="shared" si="31"/>
        <v>2.6933426724890393E-3</v>
      </c>
    </row>
    <row r="66" spans="2:29" ht="15.75" x14ac:dyDescent="0.25">
      <c r="B66" s="2">
        <v>63</v>
      </c>
      <c r="C66" s="2">
        <v>201311</v>
      </c>
      <c r="D66" s="2" t="str">
        <f t="shared" si="10"/>
        <v>2013</v>
      </c>
      <c r="E66" s="2" t="str">
        <f t="shared" si="11"/>
        <v>11</v>
      </c>
      <c r="F66" s="2">
        <v>3278</v>
      </c>
      <c r="G66" s="3">
        <f t="shared" si="21"/>
        <v>5082.9230769230771</v>
      </c>
      <c r="H66" s="13">
        <f t="shared" si="12"/>
        <v>5316.3846153846152</v>
      </c>
      <c r="I66" s="11">
        <f t="shared" si="13"/>
        <v>0.61658443418749009</v>
      </c>
      <c r="J66" s="11">
        <f t="shared" si="22"/>
        <v>0.64490450679499978</v>
      </c>
      <c r="K66" s="1">
        <v>63</v>
      </c>
      <c r="L66" s="1">
        <f t="shared" si="20"/>
        <v>3969</v>
      </c>
      <c r="M66" s="1">
        <f t="shared" si="14"/>
        <v>206514</v>
      </c>
      <c r="N66" s="11">
        <f t="shared" si="15"/>
        <v>4831.1021398034954</v>
      </c>
      <c r="O66" s="11">
        <f t="shared" si="16"/>
        <v>4831.1021398034945</v>
      </c>
      <c r="P66" s="1">
        <f t="shared" si="17"/>
        <v>0</v>
      </c>
      <c r="Q66" s="11">
        <f t="shared" si="18"/>
        <v>-1553.1021398034954</v>
      </c>
      <c r="R66" s="11">
        <f t="shared" si="23"/>
        <v>251.82093711958169</v>
      </c>
      <c r="S66" s="11">
        <f t="shared" si="24"/>
        <v>-2051.3482562064055</v>
      </c>
      <c r="T66" s="11">
        <f t="shared" si="25"/>
        <v>5082.9230769230771</v>
      </c>
      <c r="U66" s="11">
        <f t="shared" si="26"/>
        <v>5329.3482562064055</v>
      </c>
      <c r="V66" s="11">
        <f t="shared" si="27"/>
        <v>320224.15384615387</v>
      </c>
      <c r="W66" s="11">
        <f t="shared" si="19"/>
        <v>3969</v>
      </c>
      <c r="X66" s="11">
        <f t="shared" si="4"/>
        <v>4883.8030924928635</v>
      </c>
      <c r="Y66" s="11">
        <f t="shared" si="5"/>
        <v>3149.586624648005</v>
      </c>
      <c r="Z66" s="11">
        <f t="shared" si="28"/>
        <v>128.413375351995</v>
      </c>
      <c r="AA66" s="3">
        <f t="shared" si="29"/>
        <v>3069977.0582250007</v>
      </c>
      <c r="AB66" s="3">
        <f t="shared" si="30"/>
        <v>5036121.8751935707</v>
      </c>
      <c r="AC66" s="3">
        <f t="shared" si="31"/>
        <v>3.9174306086636669E-2</v>
      </c>
    </row>
    <row r="67" spans="2:29" ht="15.75" x14ac:dyDescent="0.25">
      <c r="B67" s="2">
        <v>64</v>
      </c>
      <c r="C67" s="2">
        <v>201312</v>
      </c>
      <c r="D67" s="2" t="str">
        <f t="shared" si="10"/>
        <v>2013</v>
      </c>
      <c r="E67" s="2" t="str">
        <f t="shared" si="11"/>
        <v>12</v>
      </c>
      <c r="F67" s="2">
        <v>2243</v>
      </c>
      <c r="G67" s="3">
        <f t="shared" si="21"/>
        <v>5105.2884615384619</v>
      </c>
      <c r="H67" s="13">
        <f t="shared" si="12"/>
        <v>5316.3846153846152</v>
      </c>
      <c r="I67" s="11">
        <f t="shared" si="13"/>
        <v>0.42190325987874933</v>
      </c>
      <c r="J67" s="11">
        <f t="shared" si="22"/>
        <v>0.43934833788492322</v>
      </c>
      <c r="K67" s="1">
        <v>64</v>
      </c>
      <c r="L67" s="1">
        <f t="shared" si="20"/>
        <v>4096</v>
      </c>
      <c r="M67" s="1">
        <f t="shared" si="14"/>
        <v>143552</v>
      </c>
      <c r="N67" s="11">
        <f t="shared" si="15"/>
        <v>4836.409682742069</v>
      </c>
      <c r="O67" s="11">
        <f t="shared" si="16"/>
        <v>4836.4096827420681</v>
      </c>
      <c r="P67" s="1">
        <f t="shared" si="17"/>
        <v>0</v>
      </c>
      <c r="Q67" s="11">
        <f t="shared" si="18"/>
        <v>-2593.409682742069</v>
      </c>
      <c r="R67" s="11">
        <f t="shared" si="23"/>
        <v>268.87877879639291</v>
      </c>
      <c r="S67" s="11">
        <f t="shared" si="24"/>
        <v>-2083.405799144979</v>
      </c>
      <c r="T67" s="11">
        <f t="shared" si="25"/>
        <v>5105.2884615384619</v>
      </c>
      <c r="U67" s="11">
        <f t="shared" si="26"/>
        <v>4326.405799144979</v>
      </c>
      <c r="V67" s="11">
        <f t="shared" si="27"/>
        <v>326738.46153846156</v>
      </c>
      <c r="W67" s="11">
        <f t="shared" si="19"/>
        <v>4096</v>
      </c>
      <c r="X67" s="11">
        <f t="shared" si="4"/>
        <v>4888.6861224686454</v>
      </c>
      <c r="Y67" s="11">
        <f t="shared" si="5"/>
        <v>2147.8361223476895</v>
      </c>
      <c r="Z67" s="11">
        <f t="shared" si="28"/>
        <v>95.163877652310475</v>
      </c>
      <c r="AA67" s="3">
        <f t="shared" si="29"/>
        <v>7768121.5082250014</v>
      </c>
      <c r="AB67" s="3">
        <f t="shared" si="30"/>
        <v>10535743.733001648</v>
      </c>
      <c r="AC67" s="3">
        <f t="shared" si="31"/>
        <v>4.2427052007271725E-2</v>
      </c>
    </row>
    <row r="68" spans="2:29" ht="15.75" x14ac:dyDescent="0.25">
      <c r="B68" s="2">
        <v>65</v>
      </c>
      <c r="C68" s="2">
        <v>201313</v>
      </c>
      <c r="D68" s="2" t="str">
        <f t="shared" si="10"/>
        <v>2013</v>
      </c>
      <c r="E68" s="2" t="str">
        <f t="shared" si="11"/>
        <v>13</v>
      </c>
      <c r="F68" s="2">
        <v>2871</v>
      </c>
      <c r="G68" s="3">
        <f t="shared" si="21"/>
        <v>5093.2115384615381</v>
      </c>
      <c r="H68" s="13">
        <f t="shared" si="12"/>
        <v>5316.3846153846152</v>
      </c>
      <c r="I68" s="11">
        <f t="shared" si="13"/>
        <v>0.54002864873468093</v>
      </c>
      <c r="J68" s="11">
        <f t="shared" si="22"/>
        <v>0.563691489803547</v>
      </c>
      <c r="K68" s="1">
        <v>65</v>
      </c>
      <c r="L68" s="1">
        <f t="shared" si="20"/>
        <v>4225</v>
      </c>
      <c r="M68" s="1">
        <f t="shared" si="14"/>
        <v>186615</v>
      </c>
      <c r="N68" s="11">
        <f t="shared" si="15"/>
        <v>4841.7172256806425</v>
      </c>
      <c r="O68" s="11">
        <f t="shared" si="16"/>
        <v>4841.7172256806416</v>
      </c>
      <c r="P68" s="1">
        <f t="shared" si="17"/>
        <v>0</v>
      </c>
      <c r="Q68" s="11">
        <f t="shared" si="18"/>
        <v>-1970.7172256806425</v>
      </c>
      <c r="R68" s="11">
        <f t="shared" si="23"/>
        <v>251.4943127808956</v>
      </c>
      <c r="S68" s="11">
        <f t="shared" si="24"/>
        <v>-1876.2133420835526</v>
      </c>
      <c r="T68" s="11">
        <f t="shared" ref="T68:T99" si="32">F68/J68</f>
        <v>5093.2115384615381</v>
      </c>
      <c r="U68" s="11">
        <f t="shared" ref="U68:U99" si="33">F68-S68</f>
        <v>4747.2133420835526</v>
      </c>
      <c r="V68" s="11">
        <f t="shared" ref="V68:V99" si="34">K68*T68</f>
        <v>331058.75</v>
      </c>
      <c r="W68" s="11">
        <f t="shared" si="19"/>
        <v>4225</v>
      </c>
      <c r="X68" s="11">
        <f t="shared" ref="X68:X131" si="35">$Y$2+$W$2*K68</f>
        <v>4893.5691524444283</v>
      </c>
      <c r="Y68" s="11">
        <f t="shared" ref="Y68:Y131" si="36">X68*J68</f>
        <v>2758.4632859980807</v>
      </c>
      <c r="Z68" s="11">
        <f t="shared" ref="Z68:Z99" si="37">F68-Y68</f>
        <v>112.53671400191934</v>
      </c>
      <c r="AA68" s="3">
        <f t="shared" ref="AA68:AA99" si="38">(F68-$AF$3)^2</f>
        <v>4661863.9482250009</v>
      </c>
      <c r="AB68" s="3">
        <f t="shared" si="30"/>
        <v>6944562.9986369284</v>
      </c>
      <c r="AC68" s="3">
        <f t="shared" ref="AC68:AC99" si="39">ABS((F68-Y68)/F68)</f>
        <v>3.9197740857512833E-2</v>
      </c>
    </row>
    <row r="69" spans="2:29" ht="15.75" x14ac:dyDescent="0.25">
      <c r="B69" s="2">
        <v>66</v>
      </c>
      <c r="C69" s="2">
        <v>201314</v>
      </c>
      <c r="D69" s="2" t="str">
        <f t="shared" ref="D69:D132" si="40">LEFT(C69,4)</f>
        <v>2013</v>
      </c>
      <c r="E69" s="2" t="str">
        <f t="shared" ref="E69:E132" si="41">RIGHT(C69,2)</f>
        <v>14</v>
      </c>
      <c r="F69" s="2">
        <v>3195</v>
      </c>
      <c r="G69" s="3">
        <f t="shared" si="21"/>
        <v>5089.7884615384619</v>
      </c>
      <c r="H69" s="13">
        <f t="shared" ref="H69:H132" si="42">SUMIF($D$4:$D$203,D69,$F$4:$F$203)/COUNTIF($D$4:$D$203,D69)</f>
        <v>5316.3846153846152</v>
      </c>
      <c r="I69" s="11">
        <f t="shared" ref="I69:I132" si="43">F69/H69</f>
        <v>0.60097232069219975</v>
      </c>
      <c r="J69" s="11">
        <f t="shared" si="22"/>
        <v>0.62772746335989482</v>
      </c>
      <c r="K69" s="1">
        <v>66</v>
      </c>
      <c r="L69" s="1">
        <f t="shared" ref="L69:L132" si="44">K69^2</f>
        <v>4356</v>
      </c>
      <c r="M69" s="1">
        <f t="shared" ref="M69:M132" si="45">K69*F69</f>
        <v>210870</v>
      </c>
      <c r="N69" s="11">
        <f t="shared" ref="N69:N132" si="46">$L$2*K69+$N$2</f>
        <v>4847.024768619216</v>
      </c>
      <c r="O69" s="11">
        <f t="shared" ref="O69:O132" si="47">FORECAST(K69,$F$4:$F$203,$K$4:$K$203)</f>
        <v>4847.0247686192151</v>
      </c>
      <c r="P69" s="1">
        <f t="shared" ref="P69:P132" si="48">O69-N69</f>
        <v>0</v>
      </c>
      <c r="Q69" s="11">
        <f t="shared" ref="Q69:Q132" si="49">F69-N69</f>
        <v>-1652.024768619216</v>
      </c>
      <c r="R69" s="11">
        <f t="shared" si="23"/>
        <v>242.76369291924584</v>
      </c>
      <c r="S69" s="11">
        <f t="shared" ref="S69:S132" si="50">SUMIF($E$4:$E$203,E69,$Q$4:$Q$203)/COUNTIF($E$4:$E$203,E69)</f>
        <v>-1498.0208850221261</v>
      </c>
      <c r="T69" s="11">
        <f t="shared" si="32"/>
        <v>5089.7884615384619</v>
      </c>
      <c r="U69" s="11">
        <f t="shared" si="33"/>
        <v>4693.0208850221261</v>
      </c>
      <c r="V69" s="11">
        <f t="shared" si="34"/>
        <v>335926.0384615385</v>
      </c>
      <c r="W69" s="11">
        <f t="shared" ref="W69:W132" si="51">K69^2</f>
        <v>4356</v>
      </c>
      <c r="X69" s="11">
        <f t="shared" si="35"/>
        <v>4898.4521824202111</v>
      </c>
      <c r="Y69" s="11">
        <f t="shared" si="36"/>
        <v>3074.8929628603801</v>
      </c>
      <c r="Z69" s="11">
        <f t="shared" si="37"/>
        <v>120.10703713961993</v>
      </c>
      <c r="AA69" s="3">
        <f t="shared" si="38"/>
        <v>3367720.4682250009</v>
      </c>
      <c r="AB69" s="3">
        <f t="shared" ref="AB69:AB132" si="52">(Y69-$AF$2)^2</f>
        <v>5376945.6732502552</v>
      </c>
      <c r="AC69" s="3">
        <f t="shared" si="39"/>
        <v>3.7592186898159602E-2</v>
      </c>
    </row>
    <row r="70" spans="2:29" ht="15.75" x14ac:dyDescent="0.25">
      <c r="B70" s="2">
        <v>67</v>
      </c>
      <c r="C70" s="2">
        <v>201315</v>
      </c>
      <c r="D70" s="2" t="str">
        <f t="shared" si="40"/>
        <v>2013</v>
      </c>
      <c r="E70" s="2" t="str">
        <f t="shared" si="41"/>
        <v>15</v>
      </c>
      <c r="F70" s="2">
        <v>3343</v>
      </c>
      <c r="G70" s="3">
        <f t="shared" si="21"/>
        <v>5101.0576923076924</v>
      </c>
      <c r="H70" s="13">
        <f t="shared" si="42"/>
        <v>5316.3846153846152</v>
      </c>
      <c r="I70" s="11">
        <f t="shared" si="43"/>
        <v>0.62881078812958491</v>
      </c>
      <c r="J70" s="11">
        <f t="shared" si="22"/>
        <v>0.65535428172890242</v>
      </c>
      <c r="K70" s="1">
        <v>67</v>
      </c>
      <c r="L70" s="1">
        <f t="shared" si="44"/>
        <v>4489</v>
      </c>
      <c r="M70" s="1">
        <f t="shared" si="45"/>
        <v>223981</v>
      </c>
      <c r="N70" s="11">
        <f t="shared" si="46"/>
        <v>4852.3323115577896</v>
      </c>
      <c r="O70" s="11">
        <f t="shared" si="47"/>
        <v>4852.3323115577887</v>
      </c>
      <c r="P70" s="1">
        <f t="shared" si="48"/>
        <v>0</v>
      </c>
      <c r="Q70" s="11">
        <f t="shared" si="49"/>
        <v>-1509.3323115577896</v>
      </c>
      <c r="R70" s="11">
        <f t="shared" si="23"/>
        <v>248.7253807499028</v>
      </c>
      <c r="S70" s="11">
        <f t="shared" si="50"/>
        <v>-934.32842796069963</v>
      </c>
      <c r="T70" s="11">
        <f t="shared" si="32"/>
        <v>5101.0576923076924</v>
      </c>
      <c r="U70" s="11">
        <f t="shared" si="33"/>
        <v>4277.3284279606996</v>
      </c>
      <c r="V70" s="11">
        <f t="shared" si="34"/>
        <v>341770.86538461538</v>
      </c>
      <c r="W70" s="11">
        <f t="shared" si="51"/>
        <v>4489</v>
      </c>
      <c r="X70" s="11">
        <f t="shared" si="35"/>
        <v>4903.335212395993</v>
      </c>
      <c r="Y70" s="11">
        <f t="shared" si="36"/>
        <v>3213.4217261958111</v>
      </c>
      <c r="Z70" s="11">
        <f t="shared" si="37"/>
        <v>129.57827380418894</v>
      </c>
      <c r="AA70" s="3">
        <f t="shared" si="38"/>
        <v>2846424.5082250009</v>
      </c>
      <c r="AB70" s="3">
        <f t="shared" si="52"/>
        <v>4753688.1937209927</v>
      </c>
      <c r="AC70" s="3">
        <f t="shared" si="39"/>
        <v>3.8761075023687988E-2</v>
      </c>
    </row>
    <row r="71" spans="2:29" ht="15.75" x14ac:dyDescent="0.25">
      <c r="B71" s="2">
        <v>68</v>
      </c>
      <c r="C71" s="2">
        <v>201316</v>
      </c>
      <c r="D71" s="2" t="str">
        <f t="shared" si="40"/>
        <v>2013</v>
      </c>
      <c r="E71" s="2" t="str">
        <f t="shared" si="41"/>
        <v>16</v>
      </c>
      <c r="F71" s="2">
        <v>3539</v>
      </c>
      <c r="G71" s="3">
        <f t="shared" si="21"/>
        <v>5113.4711538461543</v>
      </c>
      <c r="H71" s="13">
        <f t="shared" si="42"/>
        <v>5316.3846153846152</v>
      </c>
      <c r="I71" s="11">
        <f t="shared" si="43"/>
        <v>0.66567794770882471</v>
      </c>
      <c r="J71" s="11">
        <f t="shared" si="22"/>
        <v>0.69209347105402208</v>
      </c>
      <c r="K71" s="1">
        <v>68</v>
      </c>
      <c r="L71" s="1">
        <f t="shared" si="44"/>
        <v>4624</v>
      </c>
      <c r="M71" s="1">
        <f t="shared" si="45"/>
        <v>240652</v>
      </c>
      <c r="N71" s="11">
        <f t="shared" si="46"/>
        <v>4857.6398544963631</v>
      </c>
      <c r="O71" s="11">
        <f t="shared" si="47"/>
        <v>4857.6398544963622</v>
      </c>
      <c r="P71" s="1">
        <f t="shared" si="48"/>
        <v>0</v>
      </c>
      <c r="Q71" s="11">
        <f t="shared" si="49"/>
        <v>-1318.6398544963631</v>
      </c>
      <c r="R71" s="11">
        <f t="shared" si="23"/>
        <v>255.83129934979115</v>
      </c>
      <c r="S71" s="11">
        <f t="shared" si="50"/>
        <v>-1309.1359708992732</v>
      </c>
      <c r="T71" s="11">
        <f t="shared" si="32"/>
        <v>5113.4711538461543</v>
      </c>
      <c r="U71" s="11">
        <f t="shared" si="33"/>
        <v>4848.1359708992732</v>
      </c>
      <c r="V71" s="11">
        <f t="shared" si="34"/>
        <v>347716.0384615385</v>
      </c>
      <c r="W71" s="11">
        <f t="shared" si="51"/>
        <v>4624</v>
      </c>
      <c r="X71" s="11">
        <f t="shared" si="35"/>
        <v>4908.2182423717759</v>
      </c>
      <c r="Y71" s="11">
        <f t="shared" si="36"/>
        <v>3396.9458000537538</v>
      </c>
      <c r="Z71" s="11">
        <f t="shared" si="37"/>
        <v>142.05419994624617</v>
      </c>
      <c r="AA71" s="3">
        <f t="shared" si="38"/>
        <v>2223483.5882250005</v>
      </c>
      <c r="AB71" s="3">
        <f t="shared" si="52"/>
        <v>3987095.8776880573</v>
      </c>
      <c r="AC71" s="3">
        <f t="shared" si="39"/>
        <v>4.0139643952033392E-2</v>
      </c>
    </row>
    <row r="72" spans="2:29" ht="15.75" x14ac:dyDescent="0.25">
      <c r="B72" s="2">
        <v>69</v>
      </c>
      <c r="C72" s="2">
        <v>201317</v>
      </c>
      <c r="D72" s="2" t="str">
        <f t="shared" si="40"/>
        <v>2013</v>
      </c>
      <c r="E72" s="2" t="str">
        <f t="shared" si="41"/>
        <v>17</v>
      </c>
      <c r="F72" s="2">
        <v>4297</v>
      </c>
      <c r="G72" s="3">
        <f t="shared" si="21"/>
        <v>5110.2980769230771</v>
      </c>
      <c r="H72" s="13">
        <f t="shared" si="42"/>
        <v>5316.3846153846152</v>
      </c>
      <c r="I72" s="11">
        <f t="shared" si="43"/>
        <v>0.80825604444894594</v>
      </c>
      <c r="J72" s="11">
        <f t="shared" si="22"/>
        <v>0.84085114709927722</v>
      </c>
      <c r="K72" s="1">
        <v>69</v>
      </c>
      <c r="L72" s="1">
        <f t="shared" si="44"/>
        <v>4761</v>
      </c>
      <c r="M72" s="1">
        <f t="shared" si="45"/>
        <v>296493</v>
      </c>
      <c r="N72" s="11">
        <f t="shared" si="46"/>
        <v>4862.9473974349366</v>
      </c>
      <c r="O72" s="11">
        <f t="shared" si="47"/>
        <v>4862.9473974349357</v>
      </c>
      <c r="P72" s="1">
        <f t="shared" si="48"/>
        <v>0</v>
      </c>
      <c r="Q72" s="11">
        <f t="shared" si="49"/>
        <v>-565.94739743493665</v>
      </c>
      <c r="R72" s="11">
        <f t="shared" si="23"/>
        <v>247.35067948814049</v>
      </c>
      <c r="S72" s="11">
        <f t="shared" si="50"/>
        <v>-785.44351383784669</v>
      </c>
      <c r="T72" s="11">
        <f t="shared" si="32"/>
        <v>5110.2980769230771</v>
      </c>
      <c r="U72" s="11">
        <f t="shared" si="33"/>
        <v>5082.4435138378467</v>
      </c>
      <c r="V72" s="11">
        <f t="shared" si="34"/>
        <v>352610.56730769231</v>
      </c>
      <c r="W72" s="11">
        <f t="shared" si="51"/>
        <v>4761</v>
      </c>
      <c r="X72" s="11">
        <f t="shared" si="35"/>
        <v>4913.1012723475578</v>
      </c>
      <c r="Y72" s="11">
        <f t="shared" si="36"/>
        <v>4131.1868406683625</v>
      </c>
      <c r="Z72" s="11">
        <f t="shared" si="37"/>
        <v>165.81315933163751</v>
      </c>
      <c r="AA72" s="3">
        <f t="shared" si="38"/>
        <v>537486.92822500027</v>
      </c>
      <c r="AB72" s="3">
        <f t="shared" si="52"/>
        <v>1593982.8159486405</v>
      </c>
      <c r="AC72" s="3">
        <f t="shared" si="39"/>
        <v>3.8588121790001748E-2</v>
      </c>
    </row>
    <row r="73" spans="2:29" ht="15.75" x14ac:dyDescent="0.25">
      <c r="B73" s="2">
        <v>70</v>
      </c>
      <c r="C73" s="2">
        <v>201318</v>
      </c>
      <c r="D73" s="2" t="str">
        <f t="shared" si="40"/>
        <v>2013</v>
      </c>
      <c r="E73" s="2" t="str">
        <f t="shared" si="41"/>
        <v>18</v>
      </c>
      <c r="F73" s="2">
        <v>4797</v>
      </c>
      <c r="G73" s="3">
        <f t="shared" si="21"/>
        <v>5111.5096153846152</v>
      </c>
      <c r="H73" s="13">
        <f t="shared" si="42"/>
        <v>5316.3846153846152</v>
      </c>
      <c r="I73" s="11">
        <f t="shared" si="43"/>
        <v>0.90230492092659853</v>
      </c>
      <c r="J73" s="11">
        <f t="shared" si="22"/>
        <v>0.93847030739451132</v>
      </c>
      <c r="K73" s="1">
        <v>70</v>
      </c>
      <c r="L73" s="1">
        <f t="shared" si="44"/>
        <v>4900</v>
      </c>
      <c r="M73" s="1">
        <f t="shared" si="45"/>
        <v>335790</v>
      </c>
      <c r="N73" s="11">
        <f t="shared" si="46"/>
        <v>4868.2549403735102</v>
      </c>
      <c r="O73" s="11">
        <f t="shared" si="47"/>
        <v>4868.2549403735093</v>
      </c>
      <c r="P73" s="1">
        <f t="shared" si="48"/>
        <v>0</v>
      </c>
      <c r="Q73" s="11">
        <f t="shared" si="49"/>
        <v>-71.254940373510181</v>
      </c>
      <c r="R73" s="11">
        <f t="shared" si="23"/>
        <v>243.25467501110506</v>
      </c>
      <c r="S73" s="11">
        <f t="shared" si="50"/>
        <v>-825.00105677642023</v>
      </c>
      <c r="T73" s="11">
        <f t="shared" si="32"/>
        <v>5111.5096153846152</v>
      </c>
      <c r="U73" s="11">
        <f t="shared" si="33"/>
        <v>5622.0010567764202</v>
      </c>
      <c r="V73" s="11">
        <f t="shared" si="34"/>
        <v>357805.67307692306</v>
      </c>
      <c r="W73" s="11">
        <f t="shared" si="51"/>
        <v>4900</v>
      </c>
      <c r="X73" s="11">
        <f t="shared" si="35"/>
        <v>4917.9843023233407</v>
      </c>
      <c r="Y73" s="11">
        <f t="shared" si="36"/>
        <v>4615.382239962767</v>
      </c>
      <c r="Z73" s="11">
        <f t="shared" si="37"/>
        <v>181.61776003723298</v>
      </c>
      <c r="AA73" s="3">
        <f t="shared" si="38"/>
        <v>54351.928225000105</v>
      </c>
      <c r="AB73" s="3">
        <f t="shared" si="52"/>
        <v>605805.25312328897</v>
      </c>
      <c r="AC73" s="3">
        <f t="shared" si="39"/>
        <v>3.7860696276262866E-2</v>
      </c>
    </row>
    <row r="74" spans="2:29" ht="15.75" x14ac:dyDescent="0.25">
      <c r="B74" s="2">
        <v>71</v>
      </c>
      <c r="C74" s="2">
        <v>201319</v>
      </c>
      <c r="D74" s="2" t="str">
        <f t="shared" si="40"/>
        <v>2013</v>
      </c>
      <c r="E74" s="2" t="str">
        <f t="shared" si="41"/>
        <v>19</v>
      </c>
      <c r="F74" s="2">
        <v>4142</v>
      </c>
      <c r="G74" s="3">
        <f t="shared" si="21"/>
        <v>5138.5480769230771</v>
      </c>
      <c r="H74" s="13">
        <f t="shared" si="42"/>
        <v>5316.3846153846152</v>
      </c>
      <c r="I74" s="11">
        <f t="shared" si="43"/>
        <v>0.77910089274087369</v>
      </c>
      <c r="J74" s="11">
        <f t="shared" si="22"/>
        <v>0.80606426912720408</v>
      </c>
      <c r="K74" s="1">
        <v>71</v>
      </c>
      <c r="L74" s="1">
        <f t="shared" si="44"/>
        <v>5041</v>
      </c>
      <c r="M74" s="1">
        <f t="shared" si="45"/>
        <v>294082</v>
      </c>
      <c r="N74" s="11">
        <f t="shared" si="46"/>
        <v>4873.5624833120837</v>
      </c>
      <c r="O74" s="11">
        <f t="shared" si="47"/>
        <v>4873.5624833120828</v>
      </c>
      <c r="P74" s="1">
        <f t="shared" si="48"/>
        <v>0</v>
      </c>
      <c r="Q74" s="11">
        <f t="shared" si="49"/>
        <v>-731.56248331208371</v>
      </c>
      <c r="R74" s="11">
        <f t="shared" si="23"/>
        <v>264.98559361099342</v>
      </c>
      <c r="S74" s="11">
        <f t="shared" si="50"/>
        <v>-873.55859971499376</v>
      </c>
      <c r="T74" s="11">
        <f t="shared" si="32"/>
        <v>5138.5480769230771</v>
      </c>
      <c r="U74" s="11">
        <f t="shared" si="33"/>
        <v>5015.5585997149938</v>
      </c>
      <c r="V74" s="11">
        <f t="shared" si="34"/>
        <v>364836.9134615385</v>
      </c>
      <c r="W74" s="11">
        <f t="shared" si="51"/>
        <v>5041</v>
      </c>
      <c r="X74" s="11">
        <f t="shared" si="35"/>
        <v>4922.8673322991226</v>
      </c>
      <c r="Y74" s="11">
        <f t="shared" si="36"/>
        <v>3968.1474582198812</v>
      </c>
      <c r="Z74" s="11">
        <f t="shared" si="37"/>
        <v>173.85254178011883</v>
      </c>
      <c r="AA74" s="3">
        <f t="shared" si="38"/>
        <v>788783.77822500037</v>
      </c>
      <c r="AB74" s="3">
        <f t="shared" si="52"/>
        <v>2032248.9844761374</v>
      </c>
      <c r="AC74" s="3">
        <f t="shared" si="39"/>
        <v>4.1973090724316472E-2</v>
      </c>
    </row>
    <row r="75" spans="2:29" ht="15.75" x14ac:dyDescent="0.25">
      <c r="B75" s="2">
        <v>72</v>
      </c>
      <c r="C75" s="2">
        <v>201320</v>
      </c>
      <c r="D75" s="2" t="str">
        <f t="shared" si="40"/>
        <v>2013</v>
      </c>
      <c r="E75" s="2" t="str">
        <f t="shared" si="41"/>
        <v>20</v>
      </c>
      <c r="F75" s="2">
        <v>5026</v>
      </c>
      <c r="G75" s="3">
        <f t="shared" si="21"/>
        <v>5138.3461538461543</v>
      </c>
      <c r="H75" s="13">
        <f t="shared" si="42"/>
        <v>5316.3846153846152</v>
      </c>
      <c r="I75" s="11">
        <f t="shared" si="43"/>
        <v>0.94537930635336331</v>
      </c>
      <c r="J75" s="11">
        <f t="shared" si="22"/>
        <v>0.97813573658091113</v>
      </c>
      <c r="K75" s="1">
        <v>72</v>
      </c>
      <c r="L75" s="1">
        <f t="shared" si="44"/>
        <v>5184</v>
      </c>
      <c r="M75" s="1">
        <f t="shared" si="45"/>
        <v>361872</v>
      </c>
      <c r="N75" s="11">
        <f t="shared" si="46"/>
        <v>4878.8700262506572</v>
      </c>
      <c r="O75" s="11">
        <f t="shared" si="47"/>
        <v>4878.8700262506563</v>
      </c>
      <c r="P75" s="1">
        <f t="shared" si="48"/>
        <v>0</v>
      </c>
      <c r="Q75" s="11">
        <f t="shared" si="49"/>
        <v>147.12997374934275</v>
      </c>
      <c r="R75" s="11">
        <f t="shared" si="23"/>
        <v>259.47612759549702</v>
      </c>
      <c r="S75" s="11">
        <f t="shared" si="50"/>
        <v>-608.61614265356707</v>
      </c>
      <c r="T75" s="11">
        <f t="shared" si="32"/>
        <v>5138.3461538461543</v>
      </c>
      <c r="U75" s="11">
        <f t="shared" si="33"/>
        <v>5634.6161426535673</v>
      </c>
      <c r="V75" s="11">
        <f t="shared" si="34"/>
        <v>369960.92307692312</v>
      </c>
      <c r="W75" s="11">
        <f t="shared" si="51"/>
        <v>5184</v>
      </c>
      <c r="X75" s="11">
        <f t="shared" si="35"/>
        <v>4927.7503622749055</v>
      </c>
      <c r="Y75" s="11">
        <f t="shared" si="36"/>
        <v>4820.0087302906168</v>
      </c>
      <c r="Z75" s="11">
        <f t="shared" si="37"/>
        <v>205.99126970938323</v>
      </c>
      <c r="AA75" s="3">
        <f t="shared" si="38"/>
        <v>17.098225000001804</v>
      </c>
      <c r="AB75" s="3">
        <f t="shared" si="52"/>
        <v>329141.36628070957</v>
      </c>
      <c r="AC75" s="3">
        <f t="shared" si="39"/>
        <v>4.0985131259328143E-2</v>
      </c>
    </row>
    <row r="76" spans="2:29" ht="15.75" x14ac:dyDescent="0.25">
      <c r="B76" s="2">
        <v>73</v>
      </c>
      <c r="C76" s="2">
        <v>201321</v>
      </c>
      <c r="D76" s="2" t="str">
        <f t="shared" si="40"/>
        <v>2013</v>
      </c>
      <c r="E76" s="2" t="str">
        <f t="shared" si="41"/>
        <v>21</v>
      </c>
      <c r="F76" s="2">
        <v>5581</v>
      </c>
      <c r="G76" s="3">
        <f t="shared" si="21"/>
        <v>5141.6538461538457</v>
      </c>
      <c r="H76" s="13">
        <f t="shared" si="42"/>
        <v>5316.3846153846152</v>
      </c>
      <c r="I76" s="11">
        <f t="shared" si="43"/>
        <v>1.0497735592435578</v>
      </c>
      <c r="J76" s="11">
        <f t="shared" si="22"/>
        <v>1.0854484115407346</v>
      </c>
      <c r="K76" s="1">
        <v>73</v>
      </c>
      <c r="L76" s="1">
        <f t="shared" si="44"/>
        <v>5329</v>
      </c>
      <c r="M76" s="1">
        <f t="shared" si="45"/>
        <v>407413</v>
      </c>
      <c r="N76" s="11">
        <f t="shared" si="46"/>
        <v>4884.1775691892299</v>
      </c>
      <c r="O76" s="11">
        <f t="shared" si="47"/>
        <v>4884.1775691892299</v>
      </c>
      <c r="P76" s="1">
        <f t="shared" si="48"/>
        <v>0</v>
      </c>
      <c r="Q76" s="11">
        <f t="shared" si="49"/>
        <v>696.82243081077013</v>
      </c>
      <c r="R76" s="11">
        <f t="shared" si="23"/>
        <v>257.47627696461586</v>
      </c>
      <c r="S76" s="11">
        <f t="shared" si="50"/>
        <v>300.07631440785963</v>
      </c>
      <c r="T76" s="11">
        <f t="shared" si="32"/>
        <v>5141.6538461538457</v>
      </c>
      <c r="U76" s="11">
        <f t="shared" si="33"/>
        <v>5280.9236855921408</v>
      </c>
      <c r="V76" s="11">
        <f t="shared" si="34"/>
        <v>375340.73076923075</v>
      </c>
      <c r="W76" s="11">
        <f t="shared" si="51"/>
        <v>5329</v>
      </c>
      <c r="X76" s="11">
        <f t="shared" si="35"/>
        <v>4932.6333922506874</v>
      </c>
      <c r="Y76" s="11">
        <f t="shared" si="36"/>
        <v>5354.1190803312938</v>
      </c>
      <c r="Z76" s="11">
        <f t="shared" si="37"/>
        <v>226.88091966870616</v>
      </c>
      <c r="AA76" s="3">
        <f t="shared" si="38"/>
        <v>303452.24822499976</v>
      </c>
      <c r="AB76" s="3">
        <f t="shared" si="52"/>
        <v>1568.0081868495536</v>
      </c>
      <c r="AC76" s="3">
        <f t="shared" si="39"/>
        <v>4.0652377650726781E-2</v>
      </c>
    </row>
    <row r="77" spans="2:29" ht="15.75" x14ac:dyDescent="0.25">
      <c r="B77" s="2">
        <v>74</v>
      </c>
      <c r="C77" s="2">
        <v>201322</v>
      </c>
      <c r="D77" s="2" t="str">
        <f t="shared" si="40"/>
        <v>2013</v>
      </c>
      <c r="E77" s="2" t="str">
        <f t="shared" si="41"/>
        <v>22</v>
      </c>
      <c r="F77" s="2">
        <v>5270</v>
      </c>
      <c r="G77" s="3">
        <f t="shared" si="21"/>
        <v>5161.7596153846152</v>
      </c>
      <c r="H77" s="13">
        <f t="shared" si="42"/>
        <v>5316.3846153846152</v>
      </c>
      <c r="I77" s="11">
        <f t="shared" si="43"/>
        <v>0.99127515807445776</v>
      </c>
      <c r="J77" s="11">
        <f t="shared" si="22"/>
        <v>1.0209696678421007</v>
      </c>
      <c r="K77" s="1">
        <v>74</v>
      </c>
      <c r="L77" s="1">
        <f t="shared" si="44"/>
        <v>5476</v>
      </c>
      <c r="M77" s="1">
        <f t="shared" si="45"/>
        <v>389980</v>
      </c>
      <c r="N77" s="11">
        <f t="shared" si="46"/>
        <v>4889.4851121278034</v>
      </c>
      <c r="O77" s="11">
        <f t="shared" si="47"/>
        <v>4889.4851121278034</v>
      </c>
      <c r="P77" s="1">
        <f t="shared" si="48"/>
        <v>0</v>
      </c>
      <c r="Q77" s="11">
        <f t="shared" si="49"/>
        <v>380.5148878721966</v>
      </c>
      <c r="R77" s="11">
        <f t="shared" si="23"/>
        <v>272.27450325681184</v>
      </c>
      <c r="S77" s="11">
        <f t="shared" si="50"/>
        <v>349.26877146928632</v>
      </c>
      <c r="T77" s="11">
        <f t="shared" si="32"/>
        <v>5161.7596153846152</v>
      </c>
      <c r="U77" s="11">
        <f t="shared" si="33"/>
        <v>4920.7312285307135</v>
      </c>
      <c r="V77" s="11">
        <f t="shared" si="34"/>
        <v>381970.2115384615</v>
      </c>
      <c r="W77" s="11">
        <f t="shared" si="51"/>
        <v>5476</v>
      </c>
      <c r="X77" s="11">
        <f t="shared" si="35"/>
        <v>4937.5164222264702</v>
      </c>
      <c r="Y77" s="11">
        <f t="shared" si="36"/>
        <v>5041.054501565477</v>
      </c>
      <c r="Z77" s="11">
        <f t="shared" si="37"/>
        <v>228.94549843452296</v>
      </c>
      <c r="AA77" s="3">
        <f t="shared" si="38"/>
        <v>57535.218224999895</v>
      </c>
      <c r="AB77" s="3">
        <f t="shared" si="52"/>
        <v>124370.95308902339</v>
      </c>
      <c r="AC77" s="3">
        <f t="shared" si="39"/>
        <v>4.3443168583400943E-2</v>
      </c>
    </row>
    <row r="78" spans="2:29" ht="15.75" x14ac:dyDescent="0.25">
      <c r="B78" s="2">
        <v>75</v>
      </c>
      <c r="C78" s="2">
        <v>201323</v>
      </c>
      <c r="D78" s="2" t="str">
        <f t="shared" si="40"/>
        <v>2013</v>
      </c>
      <c r="E78" s="2" t="str">
        <f t="shared" si="41"/>
        <v>23</v>
      </c>
      <c r="F78" s="2">
        <v>5273</v>
      </c>
      <c r="G78" s="3">
        <f t="shared" si="21"/>
        <v>5176.2307692307695</v>
      </c>
      <c r="H78" s="13">
        <f t="shared" si="42"/>
        <v>5316.3846153846152</v>
      </c>
      <c r="I78" s="11">
        <f t="shared" si="43"/>
        <v>0.99183945133332374</v>
      </c>
      <c r="J78" s="11">
        <f t="shared" si="22"/>
        <v>1.0186949220549553</v>
      </c>
      <c r="K78" s="1">
        <v>75</v>
      </c>
      <c r="L78" s="1">
        <f t="shared" si="44"/>
        <v>5625</v>
      </c>
      <c r="M78" s="1">
        <f t="shared" si="45"/>
        <v>395475</v>
      </c>
      <c r="N78" s="11">
        <f t="shared" si="46"/>
        <v>4894.7926550663769</v>
      </c>
      <c r="O78" s="11">
        <f t="shared" si="47"/>
        <v>4894.792655066376</v>
      </c>
      <c r="P78" s="1">
        <f t="shared" si="48"/>
        <v>0</v>
      </c>
      <c r="Q78" s="11">
        <f t="shared" si="49"/>
        <v>378.20734493362306</v>
      </c>
      <c r="R78" s="11">
        <f t="shared" si="23"/>
        <v>281.43811416439257</v>
      </c>
      <c r="S78" s="11">
        <f t="shared" si="50"/>
        <v>311.71122853071302</v>
      </c>
      <c r="T78" s="11">
        <f t="shared" si="32"/>
        <v>5176.2307692307695</v>
      </c>
      <c r="U78" s="11">
        <f t="shared" si="33"/>
        <v>4961.288771469287</v>
      </c>
      <c r="V78" s="11">
        <f t="shared" si="34"/>
        <v>388217.30769230769</v>
      </c>
      <c r="W78" s="11">
        <f t="shared" si="51"/>
        <v>5625</v>
      </c>
      <c r="X78" s="11">
        <f t="shared" si="35"/>
        <v>4942.3994522022522</v>
      </c>
      <c r="Y78" s="11">
        <f t="shared" si="36"/>
        <v>5034.7972247256266</v>
      </c>
      <c r="Z78" s="11">
        <f t="shared" si="37"/>
        <v>238.20277527437338</v>
      </c>
      <c r="AA78" s="3">
        <f t="shared" si="38"/>
        <v>58983.408224999897</v>
      </c>
      <c r="AB78" s="3">
        <f t="shared" si="52"/>
        <v>128823.52241548139</v>
      </c>
      <c r="AC78" s="3">
        <f t="shared" si="39"/>
        <v>4.5174051825217783E-2</v>
      </c>
    </row>
    <row r="79" spans="2:29" ht="15.75" x14ac:dyDescent="0.25">
      <c r="B79" s="2">
        <v>76</v>
      </c>
      <c r="C79" s="2">
        <v>201324</v>
      </c>
      <c r="D79" s="2" t="str">
        <f t="shared" si="40"/>
        <v>2013</v>
      </c>
      <c r="E79" s="2" t="str">
        <f t="shared" si="41"/>
        <v>24</v>
      </c>
      <c r="F79" s="2">
        <v>5778</v>
      </c>
      <c r="G79" s="3">
        <f t="shared" si="21"/>
        <v>5155.7019230769229</v>
      </c>
      <c r="H79" s="13">
        <f t="shared" si="42"/>
        <v>5316.3846153846152</v>
      </c>
      <c r="I79" s="11">
        <f t="shared" si="43"/>
        <v>1.0868288165757527</v>
      </c>
      <c r="J79" s="11">
        <f t="shared" si="22"/>
        <v>1.1207009416385518</v>
      </c>
      <c r="K79" s="1">
        <v>76</v>
      </c>
      <c r="L79" s="1">
        <f t="shared" si="44"/>
        <v>5776</v>
      </c>
      <c r="M79" s="1">
        <f t="shared" si="45"/>
        <v>439128</v>
      </c>
      <c r="N79" s="11">
        <f t="shared" si="46"/>
        <v>4900.1001980049505</v>
      </c>
      <c r="O79" s="11">
        <f t="shared" si="47"/>
        <v>4900.1001980049496</v>
      </c>
      <c r="P79" s="1">
        <f t="shared" si="48"/>
        <v>0</v>
      </c>
      <c r="Q79" s="11">
        <f t="shared" si="49"/>
        <v>877.89980199504953</v>
      </c>
      <c r="R79" s="11">
        <f t="shared" si="23"/>
        <v>255.6017250719724</v>
      </c>
      <c r="S79" s="11">
        <f t="shared" si="50"/>
        <v>195.15368559213948</v>
      </c>
      <c r="T79" s="11">
        <f t="shared" si="32"/>
        <v>5155.7019230769229</v>
      </c>
      <c r="U79" s="11">
        <f t="shared" si="33"/>
        <v>5582.8463144078605</v>
      </c>
      <c r="V79" s="11">
        <f t="shared" si="34"/>
        <v>391833.34615384613</v>
      </c>
      <c r="W79" s="11">
        <f t="shared" si="51"/>
        <v>5776</v>
      </c>
      <c r="X79" s="11">
        <f t="shared" si="35"/>
        <v>4947.282482178035</v>
      </c>
      <c r="Y79" s="11">
        <f t="shared" si="36"/>
        <v>5544.4241363288356</v>
      </c>
      <c r="Z79" s="11">
        <f t="shared" si="37"/>
        <v>233.57586367116437</v>
      </c>
      <c r="AA79" s="3">
        <f t="shared" si="38"/>
        <v>559302.0582249997</v>
      </c>
      <c r="AB79" s="3">
        <f t="shared" si="52"/>
        <v>22712.591673641422</v>
      </c>
      <c r="AC79" s="3">
        <f t="shared" si="39"/>
        <v>4.0425036980125367E-2</v>
      </c>
    </row>
    <row r="80" spans="2:29" ht="15.75" x14ac:dyDescent="0.25">
      <c r="B80" s="2">
        <v>77</v>
      </c>
      <c r="C80" s="2">
        <v>201325</v>
      </c>
      <c r="D80" s="2" t="str">
        <f t="shared" si="40"/>
        <v>2013</v>
      </c>
      <c r="E80" s="2" t="str">
        <f t="shared" si="41"/>
        <v>25</v>
      </c>
      <c r="F80" s="2">
        <v>5892</v>
      </c>
      <c r="G80" s="3">
        <f t="shared" si="21"/>
        <v>5157.6826923076924</v>
      </c>
      <c r="H80" s="13">
        <f t="shared" si="42"/>
        <v>5316.3846153846152</v>
      </c>
      <c r="I80" s="11">
        <f t="shared" si="43"/>
        <v>1.1082719604126576</v>
      </c>
      <c r="J80" s="11">
        <f t="shared" si="22"/>
        <v>1.1423734943577448</v>
      </c>
      <c r="K80" s="1">
        <v>77</v>
      </c>
      <c r="L80" s="1">
        <f t="shared" si="44"/>
        <v>5929</v>
      </c>
      <c r="M80" s="1">
        <f t="shared" si="45"/>
        <v>453684</v>
      </c>
      <c r="N80" s="11">
        <f t="shared" si="46"/>
        <v>4905.407740943524</v>
      </c>
      <c r="O80" s="11">
        <f t="shared" si="47"/>
        <v>4905.4077409435231</v>
      </c>
      <c r="P80" s="1">
        <f t="shared" si="48"/>
        <v>0</v>
      </c>
      <c r="Q80" s="11">
        <f t="shared" si="49"/>
        <v>986.592259056476</v>
      </c>
      <c r="R80" s="11">
        <f t="shared" si="23"/>
        <v>252.27495136416837</v>
      </c>
      <c r="S80" s="11">
        <f t="shared" si="50"/>
        <v>591.09614265356595</v>
      </c>
      <c r="T80" s="11">
        <f t="shared" si="32"/>
        <v>5157.6826923076924</v>
      </c>
      <c r="U80" s="11">
        <f t="shared" si="33"/>
        <v>5300.9038573464341</v>
      </c>
      <c r="V80" s="11">
        <f t="shared" si="34"/>
        <v>397141.56730769231</v>
      </c>
      <c r="W80" s="11">
        <f t="shared" si="51"/>
        <v>5929</v>
      </c>
      <c r="X80" s="11">
        <f t="shared" si="35"/>
        <v>4952.165512153817</v>
      </c>
      <c r="Y80" s="11">
        <f t="shared" si="36"/>
        <v>5657.2226207570666</v>
      </c>
      <c r="Z80" s="11">
        <f t="shared" si="37"/>
        <v>234.77737924293342</v>
      </c>
      <c r="AA80" s="3">
        <f t="shared" si="38"/>
        <v>742811.27822499967</v>
      </c>
      <c r="AB80" s="3">
        <f t="shared" si="52"/>
        <v>69435.126029451116</v>
      </c>
      <c r="AC80" s="3">
        <f t="shared" si="39"/>
        <v>3.9846805709934388E-2</v>
      </c>
    </row>
    <row r="81" spans="2:29" ht="15.75" x14ac:dyDescent="0.25">
      <c r="B81" s="2">
        <v>78</v>
      </c>
      <c r="C81" s="2">
        <v>201326</v>
      </c>
      <c r="D81" s="2" t="str">
        <f t="shared" si="40"/>
        <v>2013</v>
      </c>
      <c r="E81" s="2" t="str">
        <f t="shared" si="41"/>
        <v>26</v>
      </c>
      <c r="F81" s="2">
        <v>5453</v>
      </c>
      <c r="G81" s="3">
        <f t="shared" si="21"/>
        <v>5199.5480769230771</v>
      </c>
      <c r="H81" s="13">
        <f t="shared" si="42"/>
        <v>5316.3846153846152</v>
      </c>
      <c r="I81" s="11">
        <f t="shared" si="43"/>
        <v>1.0256970468652786</v>
      </c>
      <c r="J81" s="11">
        <f t="shared" si="22"/>
        <v>1.0487449907813733</v>
      </c>
      <c r="K81" s="1">
        <v>78</v>
      </c>
      <c r="L81" s="1">
        <f t="shared" si="44"/>
        <v>6084</v>
      </c>
      <c r="M81" s="1">
        <f t="shared" si="45"/>
        <v>425334</v>
      </c>
      <c r="N81" s="11">
        <f t="shared" si="46"/>
        <v>4910.7152838820975</v>
      </c>
      <c r="O81" s="11">
        <f t="shared" si="47"/>
        <v>4910.7152838820966</v>
      </c>
      <c r="P81" s="1">
        <f t="shared" si="48"/>
        <v>0</v>
      </c>
      <c r="Q81" s="11">
        <f t="shared" si="49"/>
        <v>542.28471611790246</v>
      </c>
      <c r="R81" s="11">
        <f t="shared" si="23"/>
        <v>288.8327930409796</v>
      </c>
      <c r="S81" s="11">
        <f t="shared" si="50"/>
        <v>29.288599714992415</v>
      </c>
      <c r="T81" s="11">
        <f t="shared" si="32"/>
        <v>5199.5480769230771</v>
      </c>
      <c r="U81" s="11">
        <f t="shared" si="33"/>
        <v>5423.7114002850076</v>
      </c>
      <c r="V81" s="11">
        <f t="shared" si="34"/>
        <v>405564.75</v>
      </c>
      <c r="W81" s="11">
        <f t="shared" si="51"/>
        <v>6084</v>
      </c>
      <c r="X81" s="11">
        <f t="shared" si="35"/>
        <v>4957.0485421295998</v>
      </c>
      <c r="Y81" s="11">
        <f t="shared" si="36"/>
        <v>5198.6798276185273</v>
      </c>
      <c r="Z81" s="11">
        <f t="shared" si="37"/>
        <v>254.32017238147273</v>
      </c>
      <c r="AA81" s="3">
        <f t="shared" si="38"/>
        <v>178814.80822499981</v>
      </c>
      <c r="AB81" s="3">
        <f t="shared" si="52"/>
        <v>38039.562369093692</v>
      </c>
      <c r="AC81" s="3">
        <f t="shared" si="39"/>
        <v>4.6638579200710205E-2</v>
      </c>
    </row>
    <row r="82" spans="2:29" ht="15.75" x14ac:dyDescent="0.25">
      <c r="B82" s="2">
        <v>79</v>
      </c>
      <c r="C82" s="2">
        <v>201327</v>
      </c>
      <c r="D82" s="2" t="str">
        <f t="shared" si="40"/>
        <v>2013</v>
      </c>
      <c r="E82" s="2" t="str">
        <f t="shared" si="41"/>
        <v>27</v>
      </c>
      <c r="F82" s="2">
        <v>5418</v>
      </c>
      <c r="G82" s="3">
        <f t="shared" si="21"/>
        <v>5282.2596153846152</v>
      </c>
      <c r="H82" s="13">
        <f t="shared" si="42"/>
        <v>5316.3846153846152</v>
      </c>
      <c r="I82" s="11">
        <f t="shared" si="43"/>
        <v>1.0191136255118429</v>
      </c>
      <c r="J82" s="11">
        <f t="shared" si="22"/>
        <v>1.0256974087793869</v>
      </c>
      <c r="K82" s="1">
        <v>79</v>
      </c>
      <c r="L82" s="1">
        <f t="shared" si="44"/>
        <v>6241</v>
      </c>
      <c r="M82" s="1">
        <f t="shared" si="45"/>
        <v>428022</v>
      </c>
      <c r="N82" s="11">
        <f t="shared" si="46"/>
        <v>4916.0228268206711</v>
      </c>
      <c r="O82" s="11">
        <f t="shared" si="47"/>
        <v>4916.0228268206702</v>
      </c>
      <c r="P82" s="1">
        <f t="shared" si="48"/>
        <v>0</v>
      </c>
      <c r="Q82" s="11">
        <f t="shared" si="49"/>
        <v>501.97717317932893</v>
      </c>
      <c r="R82" s="11">
        <f t="shared" si="23"/>
        <v>366.23678856394417</v>
      </c>
      <c r="S82" s="11">
        <f t="shared" si="50"/>
        <v>115.98105677641888</v>
      </c>
      <c r="T82" s="11">
        <f t="shared" si="32"/>
        <v>5282.2596153846143</v>
      </c>
      <c r="U82" s="11">
        <f t="shared" si="33"/>
        <v>5302.0189432235811</v>
      </c>
      <c r="V82" s="11">
        <f t="shared" si="34"/>
        <v>417298.50961538451</v>
      </c>
      <c r="W82" s="11">
        <f t="shared" si="51"/>
        <v>6241</v>
      </c>
      <c r="X82" s="11">
        <f t="shared" si="35"/>
        <v>4961.9315721053817</v>
      </c>
      <c r="Y82" s="11">
        <f t="shared" si="36"/>
        <v>5089.4403560491191</v>
      </c>
      <c r="Z82" s="11">
        <f t="shared" si="37"/>
        <v>328.55964395088085</v>
      </c>
      <c r="AA82" s="3">
        <f t="shared" si="38"/>
        <v>150439.25822499982</v>
      </c>
      <c r="AB82" s="3">
        <f t="shared" si="52"/>
        <v>92584.375523406648</v>
      </c>
      <c r="AC82" s="3">
        <f t="shared" si="39"/>
        <v>6.0642237717032275E-2</v>
      </c>
    </row>
    <row r="83" spans="2:29" ht="15.75" x14ac:dyDescent="0.25">
      <c r="B83" s="2">
        <v>80</v>
      </c>
      <c r="C83" s="2">
        <v>201328</v>
      </c>
      <c r="D83" s="2" t="str">
        <f t="shared" si="40"/>
        <v>2013</v>
      </c>
      <c r="E83" s="2" t="str">
        <f t="shared" si="41"/>
        <v>28</v>
      </c>
      <c r="F83" s="2">
        <v>4936</v>
      </c>
      <c r="G83" s="3">
        <f t="shared" si="21"/>
        <v>5363.5</v>
      </c>
      <c r="H83" s="13">
        <f t="shared" si="42"/>
        <v>5316.3846153846152</v>
      </c>
      <c r="I83" s="11">
        <f t="shared" si="43"/>
        <v>0.92845050858738587</v>
      </c>
      <c r="J83" s="11">
        <f t="shared" si="22"/>
        <v>0.92029458376060413</v>
      </c>
      <c r="K83" s="1">
        <v>80</v>
      </c>
      <c r="L83" s="1">
        <f t="shared" si="44"/>
        <v>6400</v>
      </c>
      <c r="M83" s="1">
        <f t="shared" si="45"/>
        <v>394880</v>
      </c>
      <c r="N83" s="11">
        <f t="shared" si="46"/>
        <v>4921.3303697592446</v>
      </c>
      <c r="O83" s="11">
        <f t="shared" si="47"/>
        <v>4921.3303697592437</v>
      </c>
      <c r="P83" s="1">
        <f t="shared" si="48"/>
        <v>0</v>
      </c>
      <c r="Q83" s="11">
        <f t="shared" si="49"/>
        <v>14.669630240755396</v>
      </c>
      <c r="R83" s="11">
        <f t="shared" si="23"/>
        <v>442.1696302407554</v>
      </c>
      <c r="S83" s="11">
        <f t="shared" si="50"/>
        <v>-179.32648616215465</v>
      </c>
      <c r="T83" s="11">
        <f t="shared" si="32"/>
        <v>5363.5</v>
      </c>
      <c r="U83" s="11">
        <f t="shared" si="33"/>
        <v>5115.3264861621547</v>
      </c>
      <c r="V83" s="11">
        <f t="shared" si="34"/>
        <v>429080</v>
      </c>
      <c r="W83" s="11">
        <f t="shared" si="51"/>
        <v>6400</v>
      </c>
      <c r="X83" s="11">
        <f t="shared" si="35"/>
        <v>4966.8146020811646</v>
      </c>
      <c r="Y83" s="11">
        <f t="shared" si="36"/>
        <v>4570.932576838376</v>
      </c>
      <c r="Z83" s="11">
        <f t="shared" si="37"/>
        <v>365.06742316162399</v>
      </c>
      <c r="AA83" s="3">
        <f t="shared" si="38"/>
        <v>8861.3982250000408</v>
      </c>
      <c r="AB83" s="3">
        <f t="shared" si="52"/>
        <v>676974.47596926789</v>
      </c>
      <c r="AC83" s="3">
        <f t="shared" si="39"/>
        <v>7.396017487066936E-2</v>
      </c>
    </row>
    <row r="84" spans="2:29" ht="15.75" x14ac:dyDescent="0.25">
      <c r="B84" s="2">
        <v>81</v>
      </c>
      <c r="C84" s="2">
        <v>201329</v>
      </c>
      <c r="D84" s="2" t="str">
        <f t="shared" si="40"/>
        <v>2013</v>
      </c>
      <c r="E84" s="2" t="str">
        <f t="shared" si="41"/>
        <v>29</v>
      </c>
      <c r="F84" s="2">
        <v>6457</v>
      </c>
      <c r="G84" s="3">
        <f t="shared" si="21"/>
        <v>5351.4038461538457</v>
      </c>
      <c r="H84" s="13">
        <f t="shared" si="42"/>
        <v>5316.3846153846152</v>
      </c>
      <c r="I84" s="11">
        <f t="shared" si="43"/>
        <v>1.214547190832405</v>
      </c>
      <c r="J84" s="11">
        <f t="shared" si="22"/>
        <v>1.2065992748128638</v>
      </c>
      <c r="K84" s="1">
        <v>81</v>
      </c>
      <c r="L84" s="1">
        <f t="shared" si="44"/>
        <v>6561</v>
      </c>
      <c r="M84" s="1">
        <f t="shared" si="45"/>
        <v>523017</v>
      </c>
      <c r="N84" s="11">
        <f t="shared" si="46"/>
        <v>4926.6379126978181</v>
      </c>
      <c r="O84" s="11">
        <f t="shared" si="47"/>
        <v>4926.6379126978172</v>
      </c>
      <c r="P84" s="1">
        <f t="shared" si="48"/>
        <v>0</v>
      </c>
      <c r="Q84" s="11">
        <f t="shared" si="49"/>
        <v>1530.3620873021819</v>
      </c>
      <c r="R84" s="11">
        <f t="shared" si="23"/>
        <v>424.7659334560276</v>
      </c>
      <c r="S84" s="11">
        <f t="shared" si="50"/>
        <v>353.61597089927182</v>
      </c>
      <c r="T84" s="11">
        <f t="shared" si="32"/>
        <v>5351.4038461538457</v>
      </c>
      <c r="U84" s="11">
        <f t="shared" si="33"/>
        <v>6103.3840291007282</v>
      </c>
      <c r="V84" s="11">
        <f t="shared" si="34"/>
        <v>433463.7115384615</v>
      </c>
      <c r="W84" s="11">
        <f t="shared" si="51"/>
        <v>6561</v>
      </c>
      <c r="X84" s="11">
        <f t="shared" si="35"/>
        <v>4971.6976320569465</v>
      </c>
      <c r="Y84" s="11">
        <f t="shared" si="36"/>
        <v>5998.8467574287433</v>
      </c>
      <c r="Z84" s="11">
        <f t="shared" si="37"/>
        <v>458.15324257125667</v>
      </c>
      <c r="AA84" s="3">
        <f t="shared" si="38"/>
        <v>2035943.7282249993</v>
      </c>
      <c r="AB84" s="3">
        <f t="shared" si="52"/>
        <v>366181.82550622599</v>
      </c>
      <c r="AC84" s="3">
        <f t="shared" si="39"/>
        <v>7.0954505586380154E-2</v>
      </c>
    </row>
    <row r="85" spans="2:29" ht="15.75" x14ac:dyDescent="0.25">
      <c r="B85" s="2">
        <v>82</v>
      </c>
      <c r="C85" s="2">
        <v>201330</v>
      </c>
      <c r="D85" s="2" t="str">
        <f t="shared" si="40"/>
        <v>2013</v>
      </c>
      <c r="E85" s="2" t="str">
        <f t="shared" si="41"/>
        <v>30</v>
      </c>
      <c r="F85" s="2">
        <v>4494</v>
      </c>
      <c r="G85" s="3">
        <f t="shared" si="21"/>
        <v>5400.8942307692305</v>
      </c>
      <c r="H85" s="13">
        <f t="shared" si="42"/>
        <v>5316.3846153846152</v>
      </c>
      <c r="I85" s="11">
        <f t="shared" si="43"/>
        <v>0.845311301781141</v>
      </c>
      <c r="J85" s="11">
        <f t="shared" si="22"/>
        <v>0.83208443046290415</v>
      </c>
      <c r="K85" s="1">
        <v>82</v>
      </c>
      <c r="L85" s="1">
        <f t="shared" si="44"/>
        <v>6724</v>
      </c>
      <c r="M85" s="1">
        <f t="shared" si="45"/>
        <v>368508</v>
      </c>
      <c r="N85" s="11">
        <f t="shared" si="46"/>
        <v>4931.9454556363917</v>
      </c>
      <c r="O85" s="11">
        <f t="shared" si="47"/>
        <v>4931.9454556363908</v>
      </c>
      <c r="P85" s="1">
        <f t="shared" si="48"/>
        <v>0</v>
      </c>
      <c r="Q85" s="11">
        <f t="shared" si="49"/>
        <v>-437.94545563639167</v>
      </c>
      <c r="R85" s="11">
        <f t="shared" si="23"/>
        <v>468.94877513283882</v>
      </c>
      <c r="S85" s="11">
        <f t="shared" si="50"/>
        <v>-265.94157203930172</v>
      </c>
      <c r="T85" s="11">
        <f t="shared" si="32"/>
        <v>5400.8942307692305</v>
      </c>
      <c r="U85" s="11">
        <f t="shared" si="33"/>
        <v>4759.9415720393017</v>
      </c>
      <c r="V85" s="11">
        <f t="shared" si="34"/>
        <v>442873.32692307688</v>
      </c>
      <c r="W85" s="11">
        <f t="shared" si="51"/>
        <v>6724</v>
      </c>
      <c r="X85" s="11">
        <f t="shared" si="35"/>
        <v>4976.5806620327294</v>
      </c>
      <c r="Y85" s="11">
        <f t="shared" si="36"/>
        <v>4140.9352858202064</v>
      </c>
      <c r="Z85" s="11">
        <f t="shared" si="37"/>
        <v>353.06471417979355</v>
      </c>
      <c r="AA85" s="3">
        <f t="shared" si="38"/>
        <v>287440.73822500021</v>
      </c>
      <c r="AB85" s="3">
        <f t="shared" si="52"/>
        <v>1569462.432923123</v>
      </c>
      <c r="AC85" s="3">
        <f t="shared" si="39"/>
        <v>7.8563576809032837E-2</v>
      </c>
    </row>
    <row r="86" spans="2:29" ht="15.75" x14ac:dyDescent="0.25">
      <c r="B86" s="2">
        <v>83</v>
      </c>
      <c r="C86" s="2">
        <v>201331</v>
      </c>
      <c r="D86" s="2" t="str">
        <f t="shared" si="40"/>
        <v>2013</v>
      </c>
      <c r="E86" s="2" t="str">
        <f t="shared" si="41"/>
        <v>31</v>
      </c>
      <c r="F86" s="2">
        <v>5196</v>
      </c>
      <c r="G86" s="3">
        <f t="shared" si="21"/>
        <v>5387.2692307692305</v>
      </c>
      <c r="H86" s="13">
        <f t="shared" si="42"/>
        <v>5316.3846153846152</v>
      </c>
      <c r="I86" s="11">
        <f t="shared" si="43"/>
        <v>0.97735592435576524</v>
      </c>
      <c r="J86" s="11">
        <f t="shared" si="22"/>
        <v>0.96449606979417291</v>
      </c>
      <c r="K86" s="1">
        <v>83</v>
      </c>
      <c r="L86" s="1">
        <f t="shared" si="44"/>
        <v>6889</v>
      </c>
      <c r="M86" s="1">
        <f t="shared" si="45"/>
        <v>431268</v>
      </c>
      <c r="N86" s="11">
        <f t="shared" si="46"/>
        <v>4937.2529985749652</v>
      </c>
      <c r="O86" s="11">
        <f t="shared" si="47"/>
        <v>4937.2529985749643</v>
      </c>
      <c r="P86" s="1">
        <f t="shared" si="48"/>
        <v>0</v>
      </c>
      <c r="Q86" s="11">
        <f t="shared" si="49"/>
        <v>258.7470014250348</v>
      </c>
      <c r="R86" s="11">
        <f t="shared" si="23"/>
        <v>450.01623219426529</v>
      </c>
      <c r="S86" s="11">
        <f t="shared" si="50"/>
        <v>24.500885022124749</v>
      </c>
      <c r="T86" s="11">
        <f t="shared" si="32"/>
        <v>5387.2692307692305</v>
      </c>
      <c r="U86" s="11">
        <f t="shared" si="33"/>
        <v>5171.4991149778753</v>
      </c>
      <c r="V86" s="11">
        <f t="shared" si="34"/>
        <v>447143.34615384613</v>
      </c>
      <c r="W86" s="11">
        <f t="shared" si="51"/>
        <v>6889</v>
      </c>
      <c r="X86" s="11">
        <f t="shared" si="35"/>
        <v>4981.4636920085113</v>
      </c>
      <c r="Y86" s="11">
        <f t="shared" si="36"/>
        <v>4804.6021527645789</v>
      </c>
      <c r="Z86" s="11">
        <f t="shared" si="37"/>
        <v>391.39784723542107</v>
      </c>
      <c r="AA86" s="3">
        <f t="shared" si="38"/>
        <v>27511.198224999927</v>
      </c>
      <c r="AB86" s="3">
        <f t="shared" si="52"/>
        <v>347056.49581746635</v>
      </c>
      <c r="AC86" s="3">
        <f t="shared" si="39"/>
        <v>7.5326760437917833E-2</v>
      </c>
    </row>
    <row r="87" spans="2:29" ht="15.75" x14ac:dyDescent="0.25">
      <c r="B87" s="2">
        <v>84</v>
      </c>
      <c r="C87" s="2">
        <v>201332</v>
      </c>
      <c r="D87" s="2" t="str">
        <f t="shared" si="40"/>
        <v>2013</v>
      </c>
      <c r="E87" s="2" t="str">
        <f t="shared" si="41"/>
        <v>32</v>
      </c>
      <c r="F87" s="2">
        <v>5641</v>
      </c>
      <c r="G87" s="3">
        <f t="shared" si="21"/>
        <v>5377.2596153846152</v>
      </c>
      <c r="H87" s="13">
        <f t="shared" si="42"/>
        <v>5316.3846153846152</v>
      </c>
      <c r="I87" s="11">
        <f t="shared" si="43"/>
        <v>1.061059424420876</v>
      </c>
      <c r="J87" s="11">
        <f t="shared" si="22"/>
        <v>1.0490473593390972</v>
      </c>
      <c r="K87" s="1">
        <v>84</v>
      </c>
      <c r="L87" s="1">
        <f t="shared" si="44"/>
        <v>7056</v>
      </c>
      <c r="M87" s="1">
        <f t="shared" si="45"/>
        <v>473844</v>
      </c>
      <c r="N87" s="11">
        <f t="shared" si="46"/>
        <v>4942.5605415135387</v>
      </c>
      <c r="O87" s="11">
        <f t="shared" si="47"/>
        <v>4942.5605415135378</v>
      </c>
      <c r="P87" s="1">
        <f t="shared" si="48"/>
        <v>0</v>
      </c>
      <c r="Q87" s="11">
        <f t="shared" si="49"/>
        <v>698.43945848646126</v>
      </c>
      <c r="R87" s="11">
        <f t="shared" si="23"/>
        <v>434.69907387107651</v>
      </c>
      <c r="S87" s="11">
        <f t="shared" si="50"/>
        <v>42.443342083551215</v>
      </c>
      <c r="T87" s="11">
        <f t="shared" si="32"/>
        <v>5377.2596153846152</v>
      </c>
      <c r="U87" s="11">
        <f t="shared" si="33"/>
        <v>5598.5566579164488</v>
      </c>
      <c r="V87" s="11">
        <f t="shared" si="34"/>
        <v>451689.80769230769</v>
      </c>
      <c r="W87" s="11">
        <f t="shared" si="51"/>
        <v>7056</v>
      </c>
      <c r="X87" s="11">
        <f t="shared" si="35"/>
        <v>4986.3467219842942</v>
      </c>
      <c r="Y87" s="11">
        <f t="shared" si="36"/>
        <v>5230.9138614467875</v>
      </c>
      <c r="Z87" s="11">
        <f t="shared" si="37"/>
        <v>410.08613855321255</v>
      </c>
      <c r="AA87" s="3">
        <f t="shared" si="38"/>
        <v>373156.04822499974</v>
      </c>
      <c r="AB87" s="3">
        <f t="shared" si="52"/>
        <v>26504.915143862938</v>
      </c>
      <c r="AC87" s="3">
        <f t="shared" si="39"/>
        <v>7.26974186408815E-2</v>
      </c>
    </row>
    <row r="88" spans="2:29" ht="15.75" x14ac:dyDescent="0.25">
      <c r="B88" s="2">
        <v>85</v>
      </c>
      <c r="C88" s="2">
        <v>201333</v>
      </c>
      <c r="D88" s="2" t="str">
        <f t="shared" si="40"/>
        <v>2013</v>
      </c>
      <c r="E88" s="2" t="str">
        <f t="shared" si="41"/>
        <v>33</v>
      </c>
      <c r="F88" s="2">
        <v>4592</v>
      </c>
      <c r="G88" s="3">
        <f t="shared" si="21"/>
        <v>5395.9711538461543</v>
      </c>
      <c r="H88" s="13">
        <f t="shared" si="42"/>
        <v>5316.3846153846152</v>
      </c>
      <c r="I88" s="11">
        <f t="shared" si="43"/>
        <v>0.8637448815707609</v>
      </c>
      <c r="J88" s="11">
        <f t="shared" si="22"/>
        <v>0.85100529062815733</v>
      </c>
      <c r="K88" s="1">
        <v>85</v>
      </c>
      <c r="L88" s="1">
        <f t="shared" si="44"/>
        <v>7225</v>
      </c>
      <c r="M88" s="1">
        <f t="shared" si="45"/>
        <v>390320</v>
      </c>
      <c r="N88" s="11">
        <f t="shared" si="46"/>
        <v>4947.8680844521114</v>
      </c>
      <c r="O88" s="11">
        <f t="shared" si="47"/>
        <v>4947.8680844521114</v>
      </c>
      <c r="P88" s="1">
        <f t="shared" si="48"/>
        <v>0</v>
      </c>
      <c r="Q88" s="11">
        <f t="shared" si="49"/>
        <v>-355.86808445211136</v>
      </c>
      <c r="R88" s="11">
        <f t="shared" si="23"/>
        <v>448.1030693940429</v>
      </c>
      <c r="S88" s="11">
        <f t="shared" si="50"/>
        <v>-521.36420085502186</v>
      </c>
      <c r="T88" s="11">
        <f t="shared" si="32"/>
        <v>5395.9711538461543</v>
      </c>
      <c r="U88" s="11">
        <f t="shared" si="33"/>
        <v>5113.3642008550214</v>
      </c>
      <c r="V88" s="11">
        <f t="shared" si="34"/>
        <v>458657.54807692312</v>
      </c>
      <c r="W88" s="11">
        <f t="shared" si="51"/>
        <v>7225</v>
      </c>
      <c r="X88" s="11">
        <f t="shared" si="35"/>
        <v>4991.2297519600761</v>
      </c>
      <c r="Y88" s="11">
        <f t="shared" si="36"/>
        <v>4247.5629256586899</v>
      </c>
      <c r="Z88" s="11">
        <f t="shared" si="37"/>
        <v>344.43707434131011</v>
      </c>
      <c r="AA88" s="3">
        <f t="shared" si="38"/>
        <v>191962.27822500019</v>
      </c>
      <c r="AB88" s="3">
        <f t="shared" si="52"/>
        <v>1313669.5368120037</v>
      </c>
      <c r="AC88" s="3">
        <f t="shared" si="39"/>
        <v>7.5008073680598891E-2</v>
      </c>
    </row>
    <row r="89" spans="2:29" ht="15.75" x14ac:dyDescent="0.25">
      <c r="B89" s="2">
        <v>86</v>
      </c>
      <c r="C89" s="2">
        <v>201334</v>
      </c>
      <c r="D89" s="2" t="str">
        <f t="shared" si="40"/>
        <v>2013</v>
      </c>
      <c r="E89" s="2" t="str">
        <f t="shared" si="41"/>
        <v>34</v>
      </c>
      <c r="F89" s="2">
        <v>5198</v>
      </c>
      <c r="G89" s="3">
        <f t="shared" si="21"/>
        <v>5371.4423076923076</v>
      </c>
      <c r="H89" s="13">
        <f t="shared" si="42"/>
        <v>5316.3846153846152</v>
      </c>
      <c r="I89" s="11">
        <f t="shared" si="43"/>
        <v>0.97773211986167585</v>
      </c>
      <c r="J89" s="11">
        <f t="shared" si="22"/>
        <v>0.96771029124823227</v>
      </c>
      <c r="K89" s="1">
        <v>86</v>
      </c>
      <c r="L89" s="1">
        <f t="shared" si="44"/>
        <v>7396</v>
      </c>
      <c r="M89" s="1">
        <f t="shared" si="45"/>
        <v>447028</v>
      </c>
      <c r="N89" s="11">
        <f t="shared" si="46"/>
        <v>4953.1756273906849</v>
      </c>
      <c r="O89" s="11">
        <f t="shared" si="47"/>
        <v>4953.1756273906849</v>
      </c>
      <c r="P89" s="1">
        <f t="shared" si="48"/>
        <v>0</v>
      </c>
      <c r="Q89" s="11">
        <f t="shared" si="49"/>
        <v>244.82437260931511</v>
      </c>
      <c r="R89" s="11">
        <f t="shared" si="23"/>
        <v>418.26668030162273</v>
      </c>
      <c r="S89" s="11">
        <f t="shared" si="50"/>
        <v>-440.42174379359494</v>
      </c>
      <c r="T89" s="11">
        <f t="shared" si="32"/>
        <v>5371.4423076923076</v>
      </c>
      <c r="U89" s="11">
        <f t="shared" si="33"/>
        <v>5638.4217437935949</v>
      </c>
      <c r="V89" s="11">
        <f t="shared" si="34"/>
        <v>461944.03846153844</v>
      </c>
      <c r="W89" s="11">
        <f t="shared" si="51"/>
        <v>7396</v>
      </c>
      <c r="X89" s="11">
        <f t="shared" si="35"/>
        <v>4996.1127819358589</v>
      </c>
      <c r="Y89" s="11">
        <f t="shared" si="36"/>
        <v>4834.7897553161656</v>
      </c>
      <c r="Z89" s="11">
        <f t="shared" si="37"/>
        <v>363.21024468383439</v>
      </c>
      <c r="AA89" s="3">
        <f t="shared" si="38"/>
        <v>28178.658224999926</v>
      </c>
      <c r="AB89" s="3">
        <f t="shared" si="52"/>
        <v>312399.84756565612</v>
      </c>
      <c r="AC89" s="3">
        <f t="shared" si="39"/>
        <v>6.9874998977267094E-2</v>
      </c>
    </row>
    <row r="90" spans="2:29" ht="15.75" x14ac:dyDescent="0.25">
      <c r="B90" s="2">
        <v>87</v>
      </c>
      <c r="C90" s="2">
        <v>201335</v>
      </c>
      <c r="D90" s="2" t="str">
        <f t="shared" si="40"/>
        <v>2013</v>
      </c>
      <c r="E90" s="2" t="str">
        <f t="shared" si="41"/>
        <v>35</v>
      </c>
      <c r="F90" s="2">
        <v>4259</v>
      </c>
      <c r="G90" s="3">
        <f t="shared" si="21"/>
        <v>5367.5096153846152</v>
      </c>
      <c r="H90" s="13">
        <f t="shared" si="42"/>
        <v>5316.3846153846152</v>
      </c>
      <c r="I90" s="11">
        <f t="shared" si="43"/>
        <v>0.80110832983664437</v>
      </c>
      <c r="J90" s="11">
        <f t="shared" si="22"/>
        <v>0.79347785196185738</v>
      </c>
      <c r="K90" s="1">
        <v>87</v>
      </c>
      <c r="L90" s="1">
        <f t="shared" si="44"/>
        <v>7569</v>
      </c>
      <c r="M90" s="1">
        <f t="shared" si="45"/>
        <v>370533</v>
      </c>
      <c r="N90" s="11">
        <f t="shared" si="46"/>
        <v>4958.4831703292584</v>
      </c>
      <c r="O90" s="11">
        <f t="shared" si="47"/>
        <v>4958.4831703292584</v>
      </c>
      <c r="P90" s="1">
        <f t="shared" si="48"/>
        <v>0</v>
      </c>
      <c r="Q90" s="11">
        <f t="shared" si="49"/>
        <v>-699.48317032925843</v>
      </c>
      <c r="R90" s="11">
        <f t="shared" si="23"/>
        <v>409.02644505535682</v>
      </c>
      <c r="S90" s="11">
        <f t="shared" si="50"/>
        <v>-504.47928673216848</v>
      </c>
      <c r="T90" s="11">
        <f t="shared" si="32"/>
        <v>5367.5096153846152</v>
      </c>
      <c r="U90" s="11">
        <f t="shared" si="33"/>
        <v>4763.4792867321685</v>
      </c>
      <c r="V90" s="11">
        <f t="shared" si="34"/>
        <v>466973.3365384615</v>
      </c>
      <c r="W90" s="11">
        <f t="shared" si="51"/>
        <v>7569</v>
      </c>
      <c r="X90" s="11">
        <f t="shared" si="35"/>
        <v>5000.9958119116418</v>
      </c>
      <c r="Y90" s="11">
        <f t="shared" si="36"/>
        <v>3968.1794145058943</v>
      </c>
      <c r="Z90" s="11">
        <f t="shared" si="37"/>
        <v>290.82058549410567</v>
      </c>
      <c r="AA90" s="3">
        <f t="shared" si="38"/>
        <v>594649.18822500028</v>
      </c>
      <c r="AB90" s="3">
        <f t="shared" si="52"/>
        <v>2032157.8736708774</v>
      </c>
      <c r="AC90" s="3">
        <f t="shared" si="39"/>
        <v>6.8283772128223924E-2</v>
      </c>
    </row>
    <row r="91" spans="2:29" ht="15.75" x14ac:dyDescent="0.25">
      <c r="B91" s="2">
        <v>88</v>
      </c>
      <c r="C91" s="2">
        <v>201336</v>
      </c>
      <c r="D91" s="2" t="str">
        <f t="shared" si="40"/>
        <v>2013</v>
      </c>
      <c r="E91" s="2" t="str">
        <f t="shared" si="41"/>
        <v>36</v>
      </c>
      <c r="F91" s="2">
        <v>4442</v>
      </c>
      <c r="G91" s="3">
        <f t="shared" si="21"/>
        <v>5333.0961538461543</v>
      </c>
      <c r="H91" s="13">
        <f t="shared" si="42"/>
        <v>5316.3846153846152</v>
      </c>
      <c r="I91" s="11">
        <f t="shared" si="43"/>
        <v>0.83553021862746524</v>
      </c>
      <c r="J91" s="11">
        <f t="shared" si="22"/>
        <v>0.83291204055949597</v>
      </c>
      <c r="K91" s="1">
        <v>88</v>
      </c>
      <c r="L91" s="1">
        <f t="shared" si="44"/>
        <v>7744</v>
      </c>
      <c r="M91" s="1">
        <f t="shared" si="45"/>
        <v>390896</v>
      </c>
      <c r="N91" s="11">
        <f t="shared" si="46"/>
        <v>4963.790713267832</v>
      </c>
      <c r="O91" s="11">
        <f t="shared" si="47"/>
        <v>4963.790713267832</v>
      </c>
      <c r="P91" s="1">
        <f t="shared" si="48"/>
        <v>0</v>
      </c>
      <c r="Q91" s="11">
        <f t="shared" si="49"/>
        <v>-521.79071326783196</v>
      </c>
      <c r="R91" s="11">
        <f t="shared" si="23"/>
        <v>369.3054405783223</v>
      </c>
      <c r="S91" s="11">
        <f t="shared" si="50"/>
        <v>-648.78682967074201</v>
      </c>
      <c r="T91" s="11">
        <f t="shared" si="32"/>
        <v>5333.0961538461543</v>
      </c>
      <c r="U91" s="11">
        <f t="shared" si="33"/>
        <v>5090.786829670742</v>
      </c>
      <c r="V91" s="11">
        <f t="shared" si="34"/>
        <v>469312.46153846156</v>
      </c>
      <c r="W91" s="11">
        <f t="shared" si="51"/>
        <v>7744</v>
      </c>
      <c r="X91" s="11">
        <f t="shared" si="35"/>
        <v>5005.8788418874237</v>
      </c>
      <c r="Y91" s="11">
        <f t="shared" si="36"/>
        <v>4169.4567609900605</v>
      </c>
      <c r="Z91" s="11">
        <f t="shared" si="37"/>
        <v>272.5432390099395</v>
      </c>
      <c r="AA91" s="3">
        <f t="shared" si="38"/>
        <v>345902.77822500025</v>
      </c>
      <c r="AB91" s="3">
        <f t="shared" si="52"/>
        <v>1498813.53303674</v>
      </c>
      <c r="AC91" s="3">
        <f t="shared" si="39"/>
        <v>6.1355974563246173E-2</v>
      </c>
    </row>
    <row r="92" spans="2:29" ht="15.75" x14ac:dyDescent="0.25">
      <c r="B92" s="2">
        <v>89</v>
      </c>
      <c r="C92" s="2">
        <v>201337</v>
      </c>
      <c r="D92" s="2" t="str">
        <f t="shared" si="40"/>
        <v>2013</v>
      </c>
      <c r="E92" s="2" t="str">
        <f t="shared" si="41"/>
        <v>37</v>
      </c>
      <c r="F92" s="2">
        <v>3839</v>
      </c>
      <c r="G92" s="3">
        <f t="shared" si="21"/>
        <v>5317.75</v>
      </c>
      <c r="H92" s="13">
        <f t="shared" si="42"/>
        <v>5316.3846153846152</v>
      </c>
      <c r="I92" s="11">
        <f t="shared" si="43"/>
        <v>0.72210727359541627</v>
      </c>
      <c r="J92" s="11">
        <f t="shared" si="22"/>
        <v>0.72192186545061354</v>
      </c>
      <c r="K92" s="1">
        <v>89</v>
      </c>
      <c r="L92" s="1">
        <f t="shared" si="44"/>
        <v>7921</v>
      </c>
      <c r="M92" s="1">
        <f t="shared" si="45"/>
        <v>341671</v>
      </c>
      <c r="N92" s="11">
        <f t="shared" si="46"/>
        <v>4969.0982562064055</v>
      </c>
      <c r="O92" s="11">
        <f t="shared" si="47"/>
        <v>4969.0982562064055</v>
      </c>
      <c r="P92" s="1">
        <f t="shared" si="48"/>
        <v>0</v>
      </c>
      <c r="Q92" s="11">
        <f t="shared" si="49"/>
        <v>-1130.0982562064055</v>
      </c>
      <c r="R92" s="11">
        <f t="shared" si="23"/>
        <v>348.65174379359451</v>
      </c>
      <c r="S92" s="11">
        <f t="shared" si="50"/>
        <v>-1162.5943726093155</v>
      </c>
      <c r="T92" s="11">
        <f t="shared" si="32"/>
        <v>5317.75</v>
      </c>
      <c r="U92" s="11">
        <f t="shared" si="33"/>
        <v>5001.5943726093155</v>
      </c>
      <c r="V92" s="11">
        <f t="shared" si="34"/>
        <v>473279.75</v>
      </c>
      <c r="W92" s="11">
        <f t="shared" si="51"/>
        <v>7921</v>
      </c>
      <c r="X92" s="11">
        <f t="shared" si="35"/>
        <v>5010.7618718632066</v>
      </c>
      <c r="Y92" s="11">
        <f t="shared" si="36"/>
        <v>3617.3785578642942</v>
      </c>
      <c r="Z92" s="11">
        <f t="shared" si="37"/>
        <v>221.62144213570582</v>
      </c>
      <c r="AA92" s="3">
        <f t="shared" si="38"/>
        <v>1418802.5882250005</v>
      </c>
      <c r="AB92" s="3">
        <f t="shared" si="52"/>
        <v>3155378.8417019569</v>
      </c>
      <c r="AC92" s="3">
        <f t="shared" si="39"/>
        <v>5.7728950803778538E-2</v>
      </c>
    </row>
    <row r="93" spans="2:29" ht="15.75" x14ac:dyDescent="0.25">
      <c r="B93" s="2">
        <v>90</v>
      </c>
      <c r="C93" s="2">
        <v>201338</v>
      </c>
      <c r="D93" s="2" t="str">
        <f t="shared" si="40"/>
        <v>2013</v>
      </c>
      <c r="E93" s="2" t="str">
        <f t="shared" si="41"/>
        <v>38</v>
      </c>
      <c r="F93" s="2">
        <v>3522</v>
      </c>
      <c r="G93" s="3">
        <f t="shared" si="21"/>
        <v>5332.7596153846152</v>
      </c>
      <c r="H93" s="13">
        <f t="shared" si="42"/>
        <v>5316.3846153846152</v>
      </c>
      <c r="I93" s="11">
        <f t="shared" si="43"/>
        <v>0.66248028590858454</v>
      </c>
      <c r="J93" s="11">
        <f t="shared" si="22"/>
        <v>0.66044604557822029</v>
      </c>
      <c r="K93" s="1">
        <v>90</v>
      </c>
      <c r="L93" s="1">
        <f t="shared" si="44"/>
        <v>8100</v>
      </c>
      <c r="M93" s="1">
        <f t="shared" si="45"/>
        <v>316980</v>
      </c>
      <c r="N93" s="11">
        <f t="shared" si="46"/>
        <v>4974.405799144979</v>
      </c>
      <c r="O93" s="11">
        <f t="shared" si="47"/>
        <v>4974.4057991449781</v>
      </c>
      <c r="P93" s="1">
        <f t="shared" si="48"/>
        <v>0</v>
      </c>
      <c r="Q93" s="11">
        <f t="shared" si="49"/>
        <v>-1452.405799144979</v>
      </c>
      <c r="R93" s="11">
        <f t="shared" si="23"/>
        <v>358.35381623963622</v>
      </c>
      <c r="S93" s="11">
        <f t="shared" si="50"/>
        <v>-1320.4019155478891</v>
      </c>
      <c r="T93" s="11">
        <f t="shared" si="32"/>
        <v>5332.7596153846152</v>
      </c>
      <c r="U93" s="11">
        <f t="shared" si="33"/>
        <v>4842.4019155478891</v>
      </c>
      <c r="V93" s="11">
        <f t="shared" si="34"/>
        <v>479948.36538461538</v>
      </c>
      <c r="W93" s="11">
        <f t="shared" si="51"/>
        <v>8100</v>
      </c>
      <c r="X93" s="11">
        <f t="shared" si="35"/>
        <v>5015.6449018389885</v>
      </c>
      <c r="Y93" s="11">
        <f t="shared" si="36"/>
        <v>3312.5628414441207</v>
      </c>
      <c r="Z93" s="11">
        <f t="shared" si="37"/>
        <v>209.43715855587925</v>
      </c>
      <c r="AA93" s="3">
        <f t="shared" si="38"/>
        <v>2274471.1782250009</v>
      </c>
      <c r="AB93" s="3">
        <f t="shared" si="52"/>
        <v>4331203.3120128745</v>
      </c>
      <c r="AC93" s="3">
        <f t="shared" si="39"/>
        <v>5.9465405609278606E-2</v>
      </c>
    </row>
    <row r="94" spans="2:29" ht="15.75" x14ac:dyDescent="0.25">
      <c r="B94" s="2">
        <v>91</v>
      </c>
      <c r="C94" s="2">
        <v>201339</v>
      </c>
      <c r="D94" s="2" t="str">
        <f t="shared" si="40"/>
        <v>2013</v>
      </c>
      <c r="E94" s="2" t="str">
        <f t="shared" si="41"/>
        <v>39</v>
      </c>
      <c r="F94" s="2">
        <v>3582</v>
      </c>
      <c r="G94" s="3">
        <f t="shared" si="21"/>
        <v>5347.1923076923076</v>
      </c>
      <c r="H94" s="13">
        <f t="shared" si="42"/>
        <v>5316.3846153846152</v>
      </c>
      <c r="I94" s="11">
        <f t="shared" si="43"/>
        <v>0.67376615108590276</v>
      </c>
      <c r="J94" s="11">
        <f t="shared" si="22"/>
        <v>0.66988426708481086</v>
      </c>
      <c r="K94" s="1">
        <v>91</v>
      </c>
      <c r="L94" s="1">
        <f t="shared" si="44"/>
        <v>8281</v>
      </c>
      <c r="M94" s="1">
        <f t="shared" si="45"/>
        <v>325962</v>
      </c>
      <c r="N94" s="11">
        <f t="shared" si="46"/>
        <v>4979.7133420835526</v>
      </c>
      <c r="O94" s="11">
        <f t="shared" si="47"/>
        <v>4979.7133420835517</v>
      </c>
      <c r="P94" s="1">
        <f t="shared" si="48"/>
        <v>0</v>
      </c>
      <c r="Q94" s="11">
        <f t="shared" si="49"/>
        <v>-1397.7133420835526</v>
      </c>
      <c r="R94" s="11">
        <f t="shared" si="23"/>
        <v>367.47896560875506</v>
      </c>
      <c r="S94" s="11">
        <f t="shared" si="50"/>
        <v>-1417.4594584864626</v>
      </c>
      <c r="T94" s="11">
        <f t="shared" si="32"/>
        <v>5347.1923076923076</v>
      </c>
      <c r="U94" s="11">
        <f t="shared" si="33"/>
        <v>4999.4594584864626</v>
      </c>
      <c r="V94" s="11">
        <f t="shared" si="34"/>
        <v>486594.5</v>
      </c>
      <c r="W94" s="11">
        <f t="shared" si="51"/>
        <v>8281</v>
      </c>
      <c r="X94" s="11">
        <f t="shared" si="35"/>
        <v>5020.5279318147714</v>
      </c>
      <c r="Y94" s="11">
        <f t="shared" si="36"/>
        <v>3363.1726739825594</v>
      </c>
      <c r="Z94" s="11">
        <f t="shared" si="37"/>
        <v>218.82732601744056</v>
      </c>
      <c r="AA94" s="3">
        <f t="shared" si="38"/>
        <v>2097094.9782250007</v>
      </c>
      <c r="AB94" s="3">
        <f t="shared" si="52"/>
        <v>4123110.9237154904</v>
      </c>
      <c r="AC94" s="3">
        <f t="shared" si="39"/>
        <v>6.1090822450430085E-2</v>
      </c>
    </row>
    <row r="95" spans="2:29" ht="15.75" x14ac:dyDescent="0.25">
      <c r="B95" s="2">
        <v>92</v>
      </c>
      <c r="C95" s="2">
        <v>201340</v>
      </c>
      <c r="D95" s="2" t="str">
        <f t="shared" si="40"/>
        <v>2013</v>
      </c>
      <c r="E95" s="2" t="str">
        <f t="shared" si="41"/>
        <v>40</v>
      </c>
      <c r="F95" s="2">
        <v>4053</v>
      </c>
      <c r="G95" s="3">
        <f t="shared" ref="G95:G158" si="53">AVERAGEA(F70:F94,F69/2,F96:F120,F121/2)</f>
        <v>5349.9326923076924</v>
      </c>
      <c r="H95" s="13">
        <f t="shared" si="42"/>
        <v>5316.3846153846152</v>
      </c>
      <c r="I95" s="11">
        <f t="shared" si="43"/>
        <v>0.76236019272785149</v>
      </c>
      <c r="J95" s="11">
        <f t="shared" ref="J95:J158" si="54">F95/G95</f>
        <v>0.75757962447406779</v>
      </c>
      <c r="K95" s="1">
        <v>92</v>
      </c>
      <c r="L95" s="1">
        <f t="shared" si="44"/>
        <v>8464</v>
      </c>
      <c r="M95" s="1">
        <f t="shared" si="45"/>
        <v>372876</v>
      </c>
      <c r="N95" s="11">
        <f t="shared" si="46"/>
        <v>4985.0208850221261</v>
      </c>
      <c r="O95" s="11">
        <f t="shared" si="47"/>
        <v>4985.0208850221252</v>
      </c>
      <c r="P95" s="1">
        <f t="shared" si="48"/>
        <v>0</v>
      </c>
      <c r="Q95" s="11">
        <f t="shared" si="49"/>
        <v>-932.02088502212609</v>
      </c>
      <c r="R95" s="11">
        <f t="shared" ref="R95:R158" si="55">G95-N95</f>
        <v>364.91180728556628</v>
      </c>
      <c r="S95" s="11">
        <f t="shared" si="50"/>
        <v>-1089.2670014250361</v>
      </c>
      <c r="T95" s="11">
        <f t="shared" si="32"/>
        <v>5349.9326923076924</v>
      </c>
      <c r="U95" s="11">
        <f t="shared" si="33"/>
        <v>5142.2670014250361</v>
      </c>
      <c r="V95" s="11">
        <f t="shared" si="34"/>
        <v>492193.80769230769</v>
      </c>
      <c r="W95" s="11">
        <f t="shared" si="51"/>
        <v>8464</v>
      </c>
      <c r="X95" s="11">
        <f t="shared" si="35"/>
        <v>5025.4109617905533</v>
      </c>
      <c r="Y95" s="11">
        <f t="shared" si="36"/>
        <v>3807.1489492611513</v>
      </c>
      <c r="Z95" s="11">
        <f t="shared" si="37"/>
        <v>245.8510507388487</v>
      </c>
      <c r="AA95" s="3">
        <f t="shared" si="38"/>
        <v>954792.80822500039</v>
      </c>
      <c r="AB95" s="3">
        <f t="shared" si="52"/>
        <v>2517198.6982813478</v>
      </c>
      <c r="AC95" s="3">
        <f t="shared" si="39"/>
        <v>6.0659030530187195E-2</v>
      </c>
    </row>
    <row r="96" spans="2:29" ht="15.75" x14ac:dyDescent="0.25">
      <c r="B96" s="2">
        <v>93</v>
      </c>
      <c r="C96" s="2">
        <v>201341</v>
      </c>
      <c r="D96" s="2" t="str">
        <f t="shared" si="40"/>
        <v>2013</v>
      </c>
      <c r="E96" s="2" t="str">
        <f t="shared" si="41"/>
        <v>41</v>
      </c>
      <c r="F96" s="2">
        <v>4098</v>
      </c>
      <c r="G96" s="3">
        <f t="shared" si="53"/>
        <v>5365.125</v>
      </c>
      <c r="H96" s="13">
        <f t="shared" si="42"/>
        <v>5316.3846153846152</v>
      </c>
      <c r="I96" s="11">
        <f t="shared" si="43"/>
        <v>0.77082459161084027</v>
      </c>
      <c r="J96" s="11">
        <f t="shared" si="54"/>
        <v>0.76382190536101213</v>
      </c>
      <c r="K96" s="1">
        <v>93</v>
      </c>
      <c r="L96" s="1">
        <f t="shared" si="44"/>
        <v>8649</v>
      </c>
      <c r="M96" s="1">
        <f t="shared" si="45"/>
        <v>381114</v>
      </c>
      <c r="N96" s="11">
        <f t="shared" si="46"/>
        <v>4990.3284279606996</v>
      </c>
      <c r="O96" s="11">
        <f t="shared" si="47"/>
        <v>4990.3284279606987</v>
      </c>
      <c r="P96" s="1">
        <f t="shared" si="48"/>
        <v>0</v>
      </c>
      <c r="Q96" s="11">
        <f t="shared" si="49"/>
        <v>-892.32842796069963</v>
      </c>
      <c r="R96" s="11">
        <f t="shared" si="55"/>
        <v>374.79657203930037</v>
      </c>
      <c r="S96" s="11">
        <f t="shared" si="50"/>
        <v>-1423.5745443636097</v>
      </c>
      <c r="T96" s="11">
        <f t="shared" si="32"/>
        <v>5365.125</v>
      </c>
      <c r="U96" s="11">
        <f t="shared" si="33"/>
        <v>5521.5745443636097</v>
      </c>
      <c r="V96" s="11">
        <f t="shared" si="34"/>
        <v>498956.625</v>
      </c>
      <c r="W96" s="11">
        <f t="shared" si="51"/>
        <v>8649</v>
      </c>
      <c r="X96" s="11">
        <f t="shared" si="35"/>
        <v>5030.2939917663361</v>
      </c>
      <c r="Y96" s="11">
        <f t="shared" si="36"/>
        <v>3842.2487413170143</v>
      </c>
      <c r="Z96" s="11">
        <f t="shared" si="37"/>
        <v>255.75125868298574</v>
      </c>
      <c r="AA96" s="3">
        <f t="shared" si="38"/>
        <v>868875.65822500037</v>
      </c>
      <c r="AB96" s="3">
        <f t="shared" si="52"/>
        <v>2407054.2648826176</v>
      </c>
      <c r="AC96" s="3">
        <f t="shared" si="39"/>
        <v>6.2408799092968703E-2</v>
      </c>
    </row>
    <row r="97" spans="2:29" ht="15.75" x14ac:dyDescent="0.25">
      <c r="B97" s="2">
        <v>94</v>
      </c>
      <c r="C97" s="2">
        <v>201342</v>
      </c>
      <c r="D97" s="2" t="str">
        <f t="shared" si="40"/>
        <v>2013</v>
      </c>
      <c r="E97" s="2" t="str">
        <f t="shared" si="41"/>
        <v>42</v>
      </c>
      <c r="F97" s="2">
        <v>3809</v>
      </c>
      <c r="G97" s="3">
        <f t="shared" si="53"/>
        <v>5395.9807692307695</v>
      </c>
      <c r="H97" s="13">
        <f t="shared" si="42"/>
        <v>5316.3846153846152</v>
      </c>
      <c r="I97" s="11">
        <f t="shared" si="43"/>
        <v>0.71646434100675704</v>
      </c>
      <c r="J97" s="11">
        <f t="shared" si="54"/>
        <v>0.70589576999975046</v>
      </c>
      <c r="K97" s="1">
        <v>94</v>
      </c>
      <c r="L97" s="1">
        <f t="shared" si="44"/>
        <v>8836</v>
      </c>
      <c r="M97" s="1">
        <f t="shared" si="45"/>
        <v>358046</v>
      </c>
      <c r="N97" s="11">
        <f t="shared" si="46"/>
        <v>4995.6359708992732</v>
      </c>
      <c r="O97" s="11">
        <f t="shared" si="47"/>
        <v>4995.6359708992723</v>
      </c>
      <c r="P97" s="1">
        <f t="shared" si="48"/>
        <v>0</v>
      </c>
      <c r="Q97" s="11">
        <f t="shared" si="49"/>
        <v>-1186.6359708992732</v>
      </c>
      <c r="R97" s="11">
        <f t="shared" si="55"/>
        <v>400.34479833149635</v>
      </c>
      <c r="S97" s="11">
        <f t="shared" si="50"/>
        <v>-1546.1320873021832</v>
      </c>
      <c r="T97" s="11">
        <f t="shared" si="32"/>
        <v>5395.9807692307695</v>
      </c>
      <c r="U97" s="11">
        <f t="shared" si="33"/>
        <v>5355.1320873021832</v>
      </c>
      <c r="V97" s="11">
        <f t="shared" si="34"/>
        <v>507222.19230769231</v>
      </c>
      <c r="W97" s="11">
        <f t="shared" si="51"/>
        <v>8836</v>
      </c>
      <c r="X97" s="11">
        <f t="shared" si="35"/>
        <v>5035.1770217421181</v>
      </c>
      <c r="Y97" s="11">
        <f t="shared" si="36"/>
        <v>3554.3101608477027</v>
      </c>
      <c r="Z97" s="11">
        <f t="shared" si="37"/>
        <v>254.68983915229728</v>
      </c>
      <c r="AA97" s="3">
        <f t="shared" si="38"/>
        <v>1491170.6882250006</v>
      </c>
      <c r="AB97" s="3">
        <f t="shared" si="52"/>
        <v>3383418.1212304314</v>
      </c>
      <c r="AC97" s="3">
        <f t="shared" si="39"/>
        <v>6.6865276753031583E-2</v>
      </c>
    </row>
    <row r="98" spans="2:29" ht="15.75" x14ac:dyDescent="0.25">
      <c r="B98" s="2">
        <v>95</v>
      </c>
      <c r="C98" s="2">
        <v>201343</v>
      </c>
      <c r="D98" s="2" t="str">
        <f t="shared" si="40"/>
        <v>2013</v>
      </c>
      <c r="E98" s="2" t="str">
        <f t="shared" si="41"/>
        <v>43</v>
      </c>
      <c r="F98" s="2">
        <v>3516</v>
      </c>
      <c r="G98" s="3">
        <f t="shared" si="53"/>
        <v>5414.375</v>
      </c>
      <c r="H98" s="13">
        <f t="shared" si="42"/>
        <v>5316.3846153846152</v>
      </c>
      <c r="I98" s="11">
        <f t="shared" si="43"/>
        <v>0.6613516993908527</v>
      </c>
      <c r="J98" s="11">
        <f t="shared" si="54"/>
        <v>0.64938243102851201</v>
      </c>
      <c r="K98" s="1">
        <v>95</v>
      </c>
      <c r="L98" s="1">
        <f t="shared" si="44"/>
        <v>9025</v>
      </c>
      <c r="M98" s="1">
        <f t="shared" si="45"/>
        <v>334020</v>
      </c>
      <c r="N98" s="11">
        <f t="shared" si="46"/>
        <v>5000.9435138378467</v>
      </c>
      <c r="O98" s="11">
        <f t="shared" si="47"/>
        <v>5000.9435138378458</v>
      </c>
      <c r="P98" s="1">
        <f t="shared" si="48"/>
        <v>0</v>
      </c>
      <c r="Q98" s="11">
        <f t="shared" si="49"/>
        <v>-1484.9435138378467</v>
      </c>
      <c r="R98" s="11">
        <f t="shared" si="55"/>
        <v>413.43148616215331</v>
      </c>
      <c r="S98" s="11">
        <f t="shared" si="50"/>
        <v>-1811.6896302407567</v>
      </c>
      <c r="T98" s="11">
        <f t="shared" si="32"/>
        <v>5414.375</v>
      </c>
      <c r="U98" s="11">
        <f t="shared" si="33"/>
        <v>5327.6896302407567</v>
      </c>
      <c r="V98" s="11">
        <f t="shared" si="34"/>
        <v>514365.625</v>
      </c>
      <c r="W98" s="11">
        <f t="shared" si="51"/>
        <v>9025</v>
      </c>
      <c r="X98" s="11">
        <f t="shared" si="35"/>
        <v>5040.0600517179009</v>
      </c>
      <c r="Y98" s="11">
        <f t="shared" si="36"/>
        <v>3272.9264489142583</v>
      </c>
      <c r="Z98" s="11">
        <f t="shared" si="37"/>
        <v>243.07355108574166</v>
      </c>
      <c r="AA98" s="3">
        <f t="shared" si="38"/>
        <v>2292604.7982250005</v>
      </c>
      <c r="AB98" s="3">
        <f t="shared" si="52"/>
        <v>4497753.2548703188</v>
      </c>
      <c r="AC98" s="3">
        <f t="shared" si="39"/>
        <v>6.9133546952713787E-2</v>
      </c>
    </row>
    <row r="99" spans="2:29" ht="15.75" x14ac:dyDescent="0.25">
      <c r="B99" s="2">
        <v>96</v>
      </c>
      <c r="C99" s="2">
        <v>201344</v>
      </c>
      <c r="D99" s="2" t="str">
        <f t="shared" si="40"/>
        <v>2013</v>
      </c>
      <c r="E99" s="2" t="str">
        <f t="shared" si="41"/>
        <v>44</v>
      </c>
      <c r="F99" s="2">
        <v>3764</v>
      </c>
      <c r="G99" s="3">
        <f t="shared" si="53"/>
        <v>5398.7307692307695</v>
      </c>
      <c r="H99" s="13">
        <f t="shared" si="42"/>
        <v>5316.3846153846152</v>
      </c>
      <c r="I99" s="11">
        <f t="shared" si="43"/>
        <v>0.70799994212376838</v>
      </c>
      <c r="J99" s="11">
        <f t="shared" si="54"/>
        <v>0.6972009090455733</v>
      </c>
      <c r="K99" s="1">
        <v>96</v>
      </c>
      <c r="L99" s="1">
        <f t="shared" si="44"/>
        <v>9216</v>
      </c>
      <c r="M99" s="1">
        <f t="shared" si="45"/>
        <v>361344</v>
      </c>
      <c r="N99" s="11">
        <f t="shared" si="46"/>
        <v>5006.2510567764202</v>
      </c>
      <c r="O99" s="11">
        <f t="shared" si="47"/>
        <v>5006.2510567764193</v>
      </c>
      <c r="P99" s="1">
        <f t="shared" si="48"/>
        <v>0</v>
      </c>
      <c r="Q99" s="11">
        <f t="shared" si="49"/>
        <v>-1242.2510567764202</v>
      </c>
      <c r="R99" s="11">
        <f t="shared" si="55"/>
        <v>392.47971245434928</v>
      </c>
      <c r="S99" s="11">
        <f t="shared" si="50"/>
        <v>-1639.9971731793303</v>
      </c>
      <c r="T99" s="11">
        <f t="shared" si="32"/>
        <v>5398.7307692307695</v>
      </c>
      <c r="U99" s="11">
        <f t="shared" si="33"/>
        <v>5403.9971731793303</v>
      </c>
      <c r="V99" s="11">
        <f t="shared" si="34"/>
        <v>518278.15384615387</v>
      </c>
      <c r="W99" s="11">
        <f t="shared" si="51"/>
        <v>9216</v>
      </c>
      <c r="X99" s="11">
        <f t="shared" si="35"/>
        <v>5044.9430816936829</v>
      </c>
      <c r="Y99" s="11">
        <f t="shared" si="36"/>
        <v>3517.3389026400118</v>
      </c>
      <c r="Z99" s="11">
        <f t="shared" si="37"/>
        <v>246.66109735998816</v>
      </c>
      <c r="AA99" s="3">
        <f t="shared" si="38"/>
        <v>1603097.8382250005</v>
      </c>
      <c r="AB99" s="3">
        <f t="shared" si="52"/>
        <v>3520795.3776485417</v>
      </c>
      <c r="AC99" s="3">
        <f t="shared" si="39"/>
        <v>6.5531641168966037E-2</v>
      </c>
    </row>
    <row r="100" spans="2:29" ht="15.75" x14ac:dyDescent="0.25">
      <c r="B100" s="2">
        <v>97</v>
      </c>
      <c r="C100" s="2">
        <v>201345</v>
      </c>
      <c r="D100" s="2" t="str">
        <f t="shared" si="40"/>
        <v>2013</v>
      </c>
      <c r="E100" s="2" t="str">
        <f t="shared" si="41"/>
        <v>45</v>
      </c>
      <c r="F100" s="2">
        <v>3937</v>
      </c>
      <c r="G100" s="3">
        <f t="shared" si="53"/>
        <v>5387.4134615384619</v>
      </c>
      <c r="H100" s="13">
        <f t="shared" si="42"/>
        <v>5316.3846153846152</v>
      </c>
      <c r="I100" s="11">
        <f t="shared" si="43"/>
        <v>0.74054085338503617</v>
      </c>
      <c r="J100" s="11">
        <f t="shared" si="54"/>
        <v>0.73077739960127852</v>
      </c>
      <c r="K100" s="1">
        <v>97</v>
      </c>
      <c r="L100" s="1">
        <f t="shared" si="44"/>
        <v>9409</v>
      </c>
      <c r="M100" s="1">
        <f t="shared" si="45"/>
        <v>381889</v>
      </c>
      <c r="N100" s="11">
        <f t="shared" si="46"/>
        <v>5011.5585997149938</v>
      </c>
      <c r="O100" s="11">
        <f t="shared" si="47"/>
        <v>5011.5585997149929</v>
      </c>
      <c r="P100" s="1">
        <f t="shared" si="48"/>
        <v>0</v>
      </c>
      <c r="Q100" s="11">
        <f t="shared" si="49"/>
        <v>-1074.5585997149938</v>
      </c>
      <c r="R100" s="11">
        <f t="shared" si="55"/>
        <v>375.85486182346813</v>
      </c>
      <c r="S100" s="11">
        <f t="shared" si="50"/>
        <v>-1213.2252663816605</v>
      </c>
      <c r="T100" s="11">
        <f t="shared" ref="T100:T131" si="56">F100/J100</f>
        <v>5387.4134615384619</v>
      </c>
      <c r="U100" s="11">
        <f t="shared" ref="U100:U131" si="57">F100-S100</f>
        <v>5150.2252663816607</v>
      </c>
      <c r="V100" s="11">
        <f t="shared" ref="V100:V131" si="58">K100*T100</f>
        <v>522579.10576923081</v>
      </c>
      <c r="W100" s="11">
        <f t="shared" si="51"/>
        <v>9409</v>
      </c>
      <c r="X100" s="11">
        <f t="shared" si="35"/>
        <v>5049.8261116694657</v>
      </c>
      <c r="Y100" s="11">
        <f t="shared" si="36"/>
        <v>3690.2987943244475</v>
      </c>
      <c r="Z100" s="11">
        <f t="shared" ref="Z100:Z131" si="59">F100-Y100</f>
        <v>246.7012056755525</v>
      </c>
      <c r="AA100" s="3">
        <f t="shared" ref="AA100:AA131" si="60">(F100-$AF$3)^2</f>
        <v>1194944.1282250006</v>
      </c>
      <c r="AB100" s="3">
        <f t="shared" si="52"/>
        <v>2901634.1402818244</v>
      </c>
      <c r="AC100" s="3">
        <f t="shared" ref="AC100:AC131" si="61">ABS((F100-Y100)/F100)</f>
        <v>6.2662231566053467E-2</v>
      </c>
    </row>
    <row r="101" spans="2:29" ht="15.75" x14ac:dyDescent="0.25">
      <c r="B101" s="2">
        <v>98</v>
      </c>
      <c r="C101" s="2">
        <v>201346</v>
      </c>
      <c r="D101" s="2" t="str">
        <f t="shared" si="40"/>
        <v>2013</v>
      </c>
      <c r="E101" s="2" t="str">
        <f t="shared" si="41"/>
        <v>46</v>
      </c>
      <c r="F101" s="2">
        <v>4054</v>
      </c>
      <c r="G101" s="3">
        <f t="shared" si="53"/>
        <v>5381.3461538461543</v>
      </c>
      <c r="H101" s="13">
        <f t="shared" si="42"/>
        <v>5316.3846153846152</v>
      </c>
      <c r="I101" s="11">
        <f t="shared" si="43"/>
        <v>0.76254829048080686</v>
      </c>
      <c r="J101" s="11">
        <f t="shared" si="54"/>
        <v>0.75334310116856662</v>
      </c>
      <c r="K101" s="1">
        <v>98</v>
      </c>
      <c r="L101" s="1">
        <f t="shared" si="44"/>
        <v>9604</v>
      </c>
      <c r="M101" s="1">
        <f t="shared" si="45"/>
        <v>397292</v>
      </c>
      <c r="N101" s="11">
        <f t="shared" si="46"/>
        <v>5016.8661426535673</v>
      </c>
      <c r="O101" s="11">
        <f t="shared" si="47"/>
        <v>5016.8661426535664</v>
      </c>
      <c r="P101" s="1">
        <f t="shared" si="48"/>
        <v>0</v>
      </c>
      <c r="Q101" s="11">
        <f t="shared" si="49"/>
        <v>-962.86614265356729</v>
      </c>
      <c r="R101" s="11">
        <f t="shared" si="55"/>
        <v>364.48001119258697</v>
      </c>
      <c r="S101" s="11">
        <f t="shared" si="50"/>
        <v>-1174.1994759869006</v>
      </c>
      <c r="T101" s="11">
        <f t="shared" si="56"/>
        <v>5381.3461538461543</v>
      </c>
      <c r="U101" s="11">
        <f t="shared" si="57"/>
        <v>5228.1994759869003</v>
      </c>
      <c r="V101" s="11">
        <f t="shared" si="58"/>
        <v>527371.92307692312</v>
      </c>
      <c r="W101" s="11">
        <f t="shared" si="51"/>
        <v>9604</v>
      </c>
      <c r="X101" s="11">
        <f t="shared" si="35"/>
        <v>5054.7091416452477</v>
      </c>
      <c r="Y101" s="11">
        <f t="shared" si="36"/>
        <v>3807.9302602721345</v>
      </c>
      <c r="Z101" s="11">
        <f t="shared" si="59"/>
        <v>246.06973972786545</v>
      </c>
      <c r="AA101" s="3">
        <f t="shared" si="60"/>
        <v>952839.53822500037</v>
      </c>
      <c r="AB101" s="3">
        <f t="shared" si="52"/>
        <v>2514720.1022973969</v>
      </c>
      <c r="AC101" s="3">
        <f t="shared" si="61"/>
        <v>6.0698011773030455E-2</v>
      </c>
    </row>
    <row r="102" spans="2:29" ht="15.75" x14ac:dyDescent="0.25">
      <c r="B102" s="2">
        <v>99</v>
      </c>
      <c r="C102" s="2">
        <v>201347</v>
      </c>
      <c r="D102" s="2" t="str">
        <f t="shared" si="40"/>
        <v>2013</v>
      </c>
      <c r="E102" s="2" t="str">
        <f t="shared" si="41"/>
        <v>47</v>
      </c>
      <c r="F102" s="2">
        <v>4170</v>
      </c>
      <c r="G102" s="3">
        <f t="shared" si="53"/>
        <v>5377.0096153846152</v>
      </c>
      <c r="H102" s="13">
        <f t="shared" si="42"/>
        <v>5316.3846153846152</v>
      </c>
      <c r="I102" s="11">
        <f t="shared" si="43"/>
        <v>0.78436762982362218</v>
      </c>
      <c r="J102" s="11">
        <f t="shared" si="54"/>
        <v>0.7755239990772681</v>
      </c>
      <c r="K102" s="1">
        <v>99</v>
      </c>
      <c r="L102" s="1">
        <f t="shared" si="44"/>
        <v>9801</v>
      </c>
      <c r="M102" s="1">
        <f t="shared" si="45"/>
        <v>412830</v>
      </c>
      <c r="N102" s="11">
        <f t="shared" si="46"/>
        <v>5022.1736855921408</v>
      </c>
      <c r="O102" s="11">
        <f t="shared" si="47"/>
        <v>5022.1736855921399</v>
      </c>
      <c r="P102" s="1">
        <f t="shared" si="48"/>
        <v>0</v>
      </c>
      <c r="Q102" s="11">
        <f t="shared" si="49"/>
        <v>-852.17368559214083</v>
      </c>
      <c r="R102" s="11">
        <f t="shared" si="55"/>
        <v>354.83592979247442</v>
      </c>
      <c r="S102" s="11">
        <f t="shared" si="50"/>
        <v>-1154.5070189254739</v>
      </c>
      <c r="T102" s="11">
        <f t="shared" si="56"/>
        <v>5377.0096153846152</v>
      </c>
      <c r="U102" s="11">
        <f t="shared" si="57"/>
        <v>5324.5070189254739</v>
      </c>
      <c r="V102" s="11">
        <f t="shared" si="58"/>
        <v>532323.95192307688</v>
      </c>
      <c r="W102" s="11">
        <f t="shared" si="51"/>
        <v>9801</v>
      </c>
      <c r="X102" s="11">
        <f t="shared" si="35"/>
        <v>5059.5921716210305</v>
      </c>
      <c r="Y102" s="11">
        <f t="shared" si="36"/>
        <v>3923.8351546355811</v>
      </c>
      <c r="Z102" s="11">
        <f t="shared" si="59"/>
        <v>246.16484536441885</v>
      </c>
      <c r="AA102" s="3">
        <f t="shared" si="60"/>
        <v>739832.21822500043</v>
      </c>
      <c r="AB102" s="3">
        <f t="shared" si="52"/>
        <v>2160553.1198427551</v>
      </c>
      <c r="AC102" s="3">
        <f t="shared" si="61"/>
        <v>5.9032337017846249E-2</v>
      </c>
    </row>
    <row r="103" spans="2:29" ht="15.75" x14ac:dyDescent="0.25">
      <c r="B103" s="2">
        <v>100</v>
      </c>
      <c r="C103" s="2">
        <v>201348</v>
      </c>
      <c r="D103" s="2" t="str">
        <f t="shared" si="40"/>
        <v>2013</v>
      </c>
      <c r="E103" s="2" t="str">
        <f t="shared" si="41"/>
        <v>48</v>
      </c>
      <c r="F103" s="2">
        <v>5033</v>
      </c>
      <c r="G103" s="3">
        <f t="shared" si="53"/>
        <v>5370.8461538461543</v>
      </c>
      <c r="H103" s="13">
        <f t="shared" si="42"/>
        <v>5316.3846153846152</v>
      </c>
      <c r="I103" s="11">
        <f t="shared" si="43"/>
        <v>0.94669599062405052</v>
      </c>
      <c r="J103" s="11">
        <f t="shared" si="54"/>
        <v>0.9370962890820812</v>
      </c>
      <c r="K103" s="1">
        <v>100</v>
      </c>
      <c r="L103" s="1">
        <f t="shared" si="44"/>
        <v>10000</v>
      </c>
      <c r="M103" s="1">
        <f t="shared" si="45"/>
        <v>503300</v>
      </c>
      <c r="N103" s="11">
        <f t="shared" si="46"/>
        <v>5027.4812285307135</v>
      </c>
      <c r="O103" s="11">
        <f t="shared" si="47"/>
        <v>5027.4812285307135</v>
      </c>
      <c r="P103" s="1">
        <f t="shared" si="48"/>
        <v>0</v>
      </c>
      <c r="Q103" s="11">
        <f t="shared" si="49"/>
        <v>5.5187714692865484</v>
      </c>
      <c r="R103" s="11">
        <f t="shared" si="55"/>
        <v>343.36492531544081</v>
      </c>
      <c r="S103" s="11">
        <f t="shared" si="50"/>
        <v>-507.14789519738014</v>
      </c>
      <c r="T103" s="11">
        <f t="shared" si="56"/>
        <v>5370.8461538461543</v>
      </c>
      <c r="U103" s="11">
        <f t="shared" si="57"/>
        <v>5540.1478951973804</v>
      </c>
      <c r="V103" s="11">
        <f t="shared" si="58"/>
        <v>537084.61538461538</v>
      </c>
      <c r="W103" s="11">
        <f t="shared" si="51"/>
        <v>10000</v>
      </c>
      <c r="X103" s="11">
        <f t="shared" si="35"/>
        <v>5064.4752015968124</v>
      </c>
      <c r="Y103" s="11">
        <f t="shared" si="36"/>
        <v>4745.9009175645979</v>
      </c>
      <c r="Z103" s="11">
        <f t="shared" si="59"/>
        <v>287.09908243540212</v>
      </c>
      <c r="AA103" s="3">
        <f t="shared" si="60"/>
        <v>8.20822499999875</v>
      </c>
      <c r="AB103" s="3">
        <f t="shared" si="52"/>
        <v>419665.88843589573</v>
      </c>
      <c r="AC103" s="3">
        <f t="shared" si="61"/>
        <v>5.7043330505742527E-2</v>
      </c>
    </row>
    <row r="104" spans="2:29" ht="15.75" x14ac:dyDescent="0.25">
      <c r="B104" s="2">
        <v>101</v>
      </c>
      <c r="C104" s="2">
        <v>201349</v>
      </c>
      <c r="D104" s="2" t="str">
        <f t="shared" si="40"/>
        <v>2013</v>
      </c>
      <c r="E104" s="2" t="str">
        <f t="shared" si="41"/>
        <v>49</v>
      </c>
      <c r="F104" s="2">
        <v>6031</v>
      </c>
      <c r="G104" s="3">
        <f t="shared" si="53"/>
        <v>5367.6538461538457</v>
      </c>
      <c r="H104" s="13">
        <f t="shared" si="42"/>
        <v>5316.3846153846152</v>
      </c>
      <c r="I104" s="11">
        <f t="shared" si="43"/>
        <v>1.1344175480734449</v>
      </c>
      <c r="J104" s="11">
        <f t="shared" si="54"/>
        <v>1.1235821408866502</v>
      </c>
      <c r="K104" s="1">
        <v>101</v>
      </c>
      <c r="L104" s="1">
        <f t="shared" si="44"/>
        <v>10201</v>
      </c>
      <c r="M104" s="1">
        <f t="shared" si="45"/>
        <v>609131</v>
      </c>
      <c r="N104" s="11">
        <f t="shared" si="46"/>
        <v>5032.788771469287</v>
      </c>
      <c r="O104" s="11">
        <f t="shared" si="47"/>
        <v>5032.788771469287</v>
      </c>
      <c r="P104" s="1">
        <f t="shared" si="48"/>
        <v>0</v>
      </c>
      <c r="Q104" s="11">
        <f t="shared" si="49"/>
        <v>998.21122853071302</v>
      </c>
      <c r="R104" s="11">
        <f t="shared" si="55"/>
        <v>334.86507468455875</v>
      </c>
      <c r="S104" s="11">
        <f t="shared" si="50"/>
        <v>866.21122853071302</v>
      </c>
      <c r="T104" s="11">
        <f t="shared" si="56"/>
        <v>5367.6538461538457</v>
      </c>
      <c r="U104" s="11">
        <f t="shared" si="57"/>
        <v>5164.788771469287</v>
      </c>
      <c r="V104" s="11">
        <f t="shared" si="58"/>
        <v>542133.03846153838</v>
      </c>
      <c r="W104" s="11">
        <f t="shared" si="51"/>
        <v>10201</v>
      </c>
      <c r="X104" s="11">
        <f t="shared" si="35"/>
        <v>5069.3582315725953</v>
      </c>
      <c r="Y104" s="11">
        <f t="shared" si="36"/>
        <v>5695.8403747516995</v>
      </c>
      <c r="Z104" s="11">
        <f t="shared" si="59"/>
        <v>335.15962524830047</v>
      </c>
      <c r="AA104" s="3">
        <f t="shared" si="60"/>
        <v>1001730.7482249995</v>
      </c>
      <c r="AB104" s="3">
        <f t="shared" si="52"/>
        <v>91278.434805926925</v>
      </c>
      <c r="AC104" s="3">
        <f t="shared" si="61"/>
        <v>5.5572811349411451E-2</v>
      </c>
    </row>
    <row r="105" spans="2:29" ht="15.75" x14ac:dyDescent="0.25">
      <c r="B105" s="2">
        <v>102</v>
      </c>
      <c r="C105" s="2">
        <v>201350</v>
      </c>
      <c r="D105" s="2" t="str">
        <f t="shared" si="40"/>
        <v>2013</v>
      </c>
      <c r="E105" s="2" t="str">
        <f t="shared" si="41"/>
        <v>50</v>
      </c>
      <c r="F105" s="2">
        <v>7128</v>
      </c>
      <c r="G105" s="3">
        <f t="shared" si="53"/>
        <v>5353.7884615384619</v>
      </c>
      <c r="H105" s="13">
        <f t="shared" si="42"/>
        <v>5316.3846153846152</v>
      </c>
      <c r="I105" s="11">
        <f t="shared" si="43"/>
        <v>1.3407607830654147</v>
      </c>
      <c r="J105" s="11">
        <f t="shared" si="54"/>
        <v>1.3313936572592375</v>
      </c>
      <c r="K105" s="1">
        <v>102</v>
      </c>
      <c r="L105" s="1">
        <f t="shared" si="44"/>
        <v>10404</v>
      </c>
      <c r="M105" s="1">
        <f t="shared" si="45"/>
        <v>727056</v>
      </c>
      <c r="N105" s="11">
        <f t="shared" si="46"/>
        <v>5038.0963144078605</v>
      </c>
      <c r="O105" s="11">
        <f t="shared" si="47"/>
        <v>5038.0963144078596</v>
      </c>
      <c r="P105" s="1">
        <f t="shared" si="48"/>
        <v>0</v>
      </c>
      <c r="Q105" s="11">
        <f t="shared" si="49"/>
        <v>2089.9036855921395</v>
      </c>
      <c r="R105" s="11">
        <f t="shared" si="55"/>
        <v>315.69214713060137</v>
      </c>
      <c r="S105" s="11">
        <f t="shared" si="50"/>
        <v>3346.570352258806</v>
      </c>
      <c r="T105" s="11">
        <f t="shared" si="56"/>
        <v>5353.7884615384619</v>
      </c>
      <c r="U105" s="11">
        <f t="shared" si="57"/>
        <v>3781.429647741194</v>
      </c>
      <c r="V105" s="11">
        <f t="shared" si="58"/>
        <v>546086.42307692312</v>
      </c>
      <c r="W105" s="11">
        <f t="shared" si="51"/>
        <v>10404</v>
      </c>
      <c r="X105" s="11">
        <f t="shared" si="35"/>
        <v>5074.2412615483772</v>
      </c>
      <c r="Y105" s="11">
        <f t="shared" si="36"/>
        <v>6755.8126310286216</v>
      </c>
      <c r="Z105" s="11">
        <f t="shared" si="59"/>
        <v>372.18736897137842</v>
      </c>
      <c r="AA105" s="3">
        <f t="shared" si="60"/>
        <v>4401037.5582249993</v>
      </c>
      <c r="AB105" s="3">
        <f t="shared" si="52"/>
        <v>1855304.0627922525</v>
      </c>
      <c r="AC105" s="3">
        <f t="shared" si="61"/>
        <v>5.2214838520114819E-2</v>
      </c>
    </row>
    <row r="106" spans="2:29" ht="15.75" x14ac:dyDescent="0.25">
      <c r="B106" s="2">
        <v>103</v>
      </c>
      <c r="C106" s="2">
        <v>201351</v>
      </c>
      <c r="D106" s="2" t="str">
        <f t="shared" si="40"/>
        <v>2013</v>
      </c>
      <c r="E106" s="2" t="str">
        <f t="shared" si="41"/>
        <v>51</v>
      </c>
      <c r="F106" s="2">
        <v>17142</v>
      </c>
      <c r="G106" s="3">
        <f t="shared" si="53"/>
        <v>5160.3557692307695</v>
      </c>
      <c r="H106" s="13">
        <f t="shared" si="42"/>
        <v>5316.3846153846152</v>
      </c>
      <c r="I106" s="11">
        <f t="shared" si="43"/>
        <v>3.2243716811598397</v>
      </c>
      <c r="J106" s="11">
        <f t="shared" si="54"/>
        <v>3.3218639889542496</v>
      </c>
      <c r="K106" s="1">
        <v>103</v>
      </c>
      <c r="L106" s="1">
        <f t="shared" si="44"/>
        <v>10609</v>
      </c>
      <c r="M106" s="1">
        <f t="shared" si="45"/>
        <v>1765626</v>
      </c>
      <c r="N106" s="11">
        <f t="shared" si="46"/>
        <v>5043.4038573464341</v>
      </c>
      <c r="O106" s="11">
        <f t="shared" si="47"/>
        <v>5043.4038573464331</v>
      </c>
      <c r="P106" s="1">
        <f t="shared" si="48"/>
        <v>0</v>
      </c>
      <c r="Q106" s="11">
        <f t="shared" si="49"/>
        <v>12098.596142653565</v>
      </c>
      <c r="R106" s="11">
        <f t="shared" si="55"/>
        <v>116.95191188433546</v>
      </c>
      <c r="S106" s="11">
        <f t="shared" si="50"/>
        <v>10110.262809320231</v>
      </c>
      <c r="T106" s="11">
        <f t="shared" si="56"/>
        <v>5160.3557692307695</v>
      </c>
      <c r="U106" s="11">
        <f t="shared" si="57"/>
        <v>7031.7371906797689</v>
      </c>
      <c r="V106" s="11">
        <f t="shared" si="58"/>
        <v>531516.64423076925</v>
      </c>
      <c r="W106" s="11">
        <f t="shared" si="51"/>
        <v>10609</v>
      </c>
      <c r="X106" s="11">
        <f t="shared" si="35"/>
        <v>5079.1242915241601</v>
      </c>
      <c r="Y106" s="11">
        <f t="shared" si="36"/>
        <v>16872.160079436875</v>
      </c>
      <c r="Z106" s="11">
        <f t="shared" si="59"/>
        <v>269.83992056312491</v>
      </c>
      <c r="AA106" s="3">
        <f t="shared" si="60"/>
        <v>146697273.778225</v>
      </c>
      <c r="AB106" s="3">
        <f t="shared" si="52"/>
        <v>131754651.77551898</v>
      </c>
      <c r="AC106" s="3">
        <f t="shared" si="61"/>
        <v>1.5741449105304218E-2</v>
      </c>
    </row>
    <row r="107" spans="2:29" ht="15.75" x14ac:dyDescent="0.25">
      <c r="B107" s="2">
        <v>104</v>
      </c>
      <c r="C107" s="2">
        <v>201352</v>
      </c>
      <c r="D107" s="2" t="str">
        <f t="shared" si="40"/>
        <v>2013</v>
      </c>
      <c r="E107" s="2" t="str">
        <f t="shared" si="41"/>
        <v>52</v>
      </c>
      <c r="F107" s="2">
        <v>28031</v>
      </c>
      <c r="G107" s="3">
        <f t="shared" si="53"/>
        <v>4949.4711538461543</v>
      </c>
      <c r="H107" s="13">
        <f t="shared" si="42"/>
        <v>5316.3846153846152</v>
      </c>
      <c r="I107" s="11">
        <f t="shared" si="43"/>
        <v>5.2725681130901565</v>
      </c>
      <c r="J107" s="11">
        <f t="shared" si="54"/>
        <v>5.6634333504939338</v>
      </c>
      <c r="K107" s="1">
        <v>104</v>
      </c>
      <c r="L107" s="1">
        <f t="shared" si="44"/>
        <v>10816</v>
      </c>
      <c r="M107" s="1">
        <f t="shared" si="45"/>
        <v>2915224</v>
      </c>
      <c r="N107" s="11">
        <f t="shared" si="46"/>
        <v>5048.7114002850076</v>
      </c>
      <c r="O107" s="11">
        <f t="shared" si="47"/>
        <v>5048.7114002850067</v>
      </c>
      <c r="P107" s="1">
        <f t="shared" si="48"/>
        <v>0</v>
      </c>
      <c r="Q107" s="11">
        <f t="shared" si="49"/>
        <v>22982.288599714993</v>
      </c>
      <c r="R107" s="11">
        <f t="shared" si="55"/>
        <v>-99.240246438853319</v>
      </c>
      <c r="S107" s="11">
        <f t="shared" si="50"/>
        <v>20912.955266381658</v>
      </c>
      <c r="T107" s="11">
        <f t="shared" si="56"/>
        <v>4949.4711538461543</v>
      </c>
      <c r="U107" s="11">
        <f t="shared" si="57"/>
        <v>7118.0447336183424</v>
      </c>
      <c r="V107" s="11">
        <f t="shared" si="58"/>
        <v>514745.00000000006</v>
      </c>
      <c r="W107" s="11">
        <f t="shared" si="51"/>
        <v>10816</v>
      </c>
      <c r="X107" s="11">
        <f t="shared" si="35"/>
        <v>5084.007321499942</v>
      </c>
      <c r="Y107" s="11">
        <f t="shared" si="36"/>
        <v>28792.936618738106</v>
      </c>
      <c r="Z107" s="11">
        <f t="shared" si="59"/>
        <v>-761.93661873810561</v>
      </c>
      <c r="AA107" s="3">
        <f t="shared" si="60"/>
        <v>529039790.74822491</v>
      </c>
      <c r="AB107" s="3">
        <f t="shared" si="52"/>
        <v>547523471.11663091</v>
      </c>
      <c r="AC107" s="3">
        <f t="shared" si="61"/>
        <v>2.718192782055958E-2</v>
      </c>
    </row>
    <row r="108" spans="2:29" ht="15.75" x14ac:dyDescent="0.25">
      <c r="B108" s="2">
        <v>105</v>
      </c>
      <c r="C108" s="2">
        <v>201401</v>
      </c>
      <c r="D108" s="2" t="str">
        <f t="shared" si="40"/>
        <v>2014</v>
      </c>
      <c r="E108" s="2" t="str">
        <f t="shared" si="41"/>
        <v>01</v>
      </c>
      <c r="F108" s="2">
        <v>13891</v>
      </c>
      <c r="G108" s="3">
        <f t="shared" si="53"/>
        <v>5220.3076923076924</v>
      </c>
      <c r="H108" s="13">
        <f t="shared" si="42"/>
        <v>5445.3846153846152</v>
      </c>
      <c r="I108" s="11">
        <f t="shared" si="43"/>
        <v>2.5509676507981354</v>
      </c>
      <c r="J108" s="11">
        <f t="shared" si="54"/>
        <v>2.6609542614641049</v>
      </c>
      <c r="K108" s="1">
        <v>105</v>
      </c>
      <c r="L108" s="1">
        <f t="shared" si="44"/>
        <v>11025</v>
      </c>
      <c r="M108" s="1">
        <f t="shared" si="45"/>
        <v>1458555</v>
      </c>
      <c r="N108" s="11">
        <f t="shared" si="46"/>
        <v>5054.0189432235811</v>
      </c>
      <c r="O108" s="11">
        <f t="shared" si="47"/>
        <v>5054.0189432235802</v>
      </c>
      <c r="P108" s="1">
        <f t="shared" si="48"/>
        <v>0</v>
      </c>
      <c r="Q108" s="11">
        <f t="shared" si="49"/>
        <v>8836.981056776418</v>
      </c>
      <c r="R108" s="11">
        <f t="shared" si="55"/>
        <v>166.28874908411126</v>
      </c>
      <c r="S108" s="11">
        <f t="shared" si="50"/>
        <v>5375.727173179328</v>
      </c>
      <c r="T108" s="11">
        <f t="shared" si="56"/>
        <v>5220.3076923076924</v>
      </c>
      <c r="U108" s="11">
        <f t="shared" si="57"/>
        <v>8515.272826820672</v>
      </c>
      <c r="V108" s="11">
        <f t="shared" si="58"/>
        <v>548132.30769230775</v>
      </c>
      <c r="W108" s="11">
        <f t="shared" si="51"/>
        <v>11025</v>
      </c>
      <c r="X108" s="11">
        <f t="shared" si="35"/>
        <v>5088.8903514757249</v>
      </c>
      <c r="Y108" s="11">
        <f t="shared" si="36"/>
        <v>13541.304466882897</v>
      </c>
      <c r="Z108" s="11">
        <f t="shared" si="59"/>
        <v>349.69553311710297</v>
      </c>
      <c r="AA108" s="3">
        <f t="shared" si="60"/>
        <v>78514928.548225001</v>
      </c>
      <c r="AB108" s="3">
        <f t="shared" si="52"/>
        <v>66383178.867025226</v>
      </c>
      <c r="AC108" s="3">
        <f t="shared" si="61"/>
        <v>2.5174251898142895E-2</v>
      </c>
    </row>
    <row r="109" spans="2:29" ht="15.75" x14ac:dyDescent="0.25">
      <c r="B109" s="2">
        <v>106</v>
      </c>
      <c r="C109" s="2">
        <v>201402</v>
      </c>
      <c r="D109" s="2" t="str">
        <f t="shared" si="40"/>
        <v>2014</v>
      </c>
      <c r="E109" s="2" t="str">
        <f t="shared" si="41"/>
        <v>02</v>
      </c>
      <c r="F109" s="2">
        <v>3758</v>
      </c>
      <c r="G109" s="3">
        <f t="shared" si="53"/>
        <v>5414.9230769230771</v>
      </c>
      <c r="H109" s="13">
        <f t="shared" si="42"/>
        <v>5445.3846153846152</v>
      </c>
      <c r="I109" s="11">
        <f t="shared" si="43"/>
        <v>0.69012572397231253</v>
      </c>
      <c r="J109" s="11">
        <f t="shared" si="54"/>
        <v>0.69400801204648122</v>
      </c>
      <c r="K109" s="1">
        <v>106</v>
      </c>
      <c r="L109" s="1">
        <f t="shared" si="44"/>
        <v>11236</v>
      </c>
      <c r="M109" s="1">
        <f t="shared" si="45"/>
        <v>398348</v>
      </c>
      <c r="N109" s="11">
        <f t="shared" si="46"/>
        <v>5059.3264861621547</v>
      </c>
      <c r="O109" s="11">
        <f t="shared" si="47"/>
        <v>5059.3264861621537</v>
      </c>
      <c r="P109" s="1">
        <f t="shared" si="48"/>
        <v>0</v>
      </c>
      <c r="Q109" s="11">
        <f t="shared" si="49"/>
        <v>-1301.3264861621547</v>
      </c>
      <c r="R109" s="11">
        <f t="shared" si="55"/>
        <v>355.59659076092248</v>
      </c>
      <c r="S109" s="11">
        <f t="shared" si="50"/>
        <v>-1217.3303697592446</v>
      </c>
      <c r="T109" s="11">
        <f t="shared" si="56"/>
        <v>5414.9230769230771</v>
      </c>
      <c r="U109" s="11">
        <f t="shared" si="57"/>
        <v>4975.3303697592446</v>
      </c>
      <c r="V109" s="11">
        <f t="shared" si="58"/>
        <v>573981.84615384613</v>
      </c>
      <c r="W109" s="11">
        <f t="shared" si="51"/>
        <v>11236</v>
      </c>
      <c r="X109" s="11">
        <f t="shared" si="35"/>
        <v>5093.7733814515068</v>
      </c>
      <c r="Y109" s="11">
        <f t="shared" si="36"/>
        <v>3535.1195382764427</v>
      </c>
      <c r="Z109" s="11">
        <f t="shared" si="59"/>
        <v>222.88046172355735</v>
      </c>
      <c r="AA109" s="3">
        <f t="shared" si="60"/>
        <v>1618327.4582250006</v>
      </c>
      <c r="AB109" s="3">
        <f t="shared" si="52"/>
        <v>3454385.1323089348</v>
      </c>
      <c r="AC109" s="3">
        <f t="shared" si="61"/>
        <v>5.9308265493229734E-2</v>
      </c>
    </row>
    <row r="110" spans="2:29" ht="15.75" x14ac:dyDescent="0.25">
      <c r="B110" s="2">
        <v>107</v>
      </c>
      <c r="C110" s="2">
        <v>201403</v>
      </c>
      <c r="D110" s="2" t="str">
        <f t="shared" si="40"/>
        <v>2014</v>
      </c>
      <c r="E110" s="2" t="str">
        <f t="shared" si="41"/>
        <v>03</v>
      </c>
      <c r="F110" s="2">
        <v>5064</v>
      </c>
      <c r="G110" s="3">
        <f t="shared" si="53"/>
        <v>5385.625</v>
      </c>
      <c r="H110" s="13">
        <f t="shared" si="42"/>
        <v>5445.3846153846152</v>
      </c>
      <c r="I110" s="11">
        <f t="shared" si="43"/>
        <v>0.92996185901963557</v>
      </c>
      <c r="J110" s="11">
        <f t="shared" si="54"/>
        <v>0.94028084019960545</v>
      </c>
      <c r="K110" s="1">
        <v>107</v>
      </c>
      <c r="L110" s="1">
        <f t="shared" si="44"/>
        <v>11449</v>
      </c>
      <c r="M110" s="1">
        <f t="shared" si="45"/>
        <v>541848</v>
      </c>
      <c r="N110" s="11">
        <f t="shared" si="46"/>
        <v>5064.6340291007282</v>
      </c>
      <c r="O110" s="11">
        <f t="shared" si="47"/>
        <v>5064.6340291007273</v>
      </c>
      <c r="P110" s="1">
        <f t="shared" si="48"/>
        <v>0</v>
      </c>
      <c r="Q110" s="11">
        <f t="shared" si="49"/>
        <v>-0.63402910072818486</v>
      </c>
      <c r="R110" s="11">
        <f t="shared" si="55"/>
        <v>320.99097089927182</v>
      </c>
      <c r="S110" s="11">
        <f t="shared" si="50"/>
        <v>-1021.1379126978181</v>
      </c>
      <c r="T110" s="11">
        <f t="shared" si="56"/>
        <v>5385.625</v>
      </c>
      <c r="U110" s="11">
        <f t="shared" si="57"/>
        <v>6085.1379126978181</v>
      </c>
      <c r="V110" s="11">
        <f t="shared" si="58"/>
        <v>576261.875</v>
      </c>
      <c r="W110" s="11">
        <f t="shared" si="51"/>
        <v>11449</v>
      </c>
      <c r="X110" s="11">
        <f t="shared" si="35"/>
        <v>5098.6564114272896</v>
      </c>
      <c r="Y110" s="11">
        <f t="shared" si="36"/>
        <v>4794.1689344259576</v>
      </c>
      <c r="Z110" s="11">
        <f t="shared" si="59"/>
        <v>269.83106557404244</v>
      </c>
      <c r="AA110" s="3">
        <f t="shared" si="60"/>
        <v>1146.8382249999852</v>
      </c>
      <c r="AB110" s="3">
        <f t="shared" si="52"/>
        <v>359458.07892849395</v>
      </c>
      <c r="AC110" s="3">
        <f t="shared" si="61"/>
        <v>5.3284175666280104E-2</v>
      </c>
    </row>
    <row r="111" spans="2:29" ht="15.75" x14ac:dyDescent="0.25">
      <c r="B111" s="2">
        <v>108</v>
      </c>
      <c r="C111" s="2">
        <v>201404</v>
      </c>
      <c r="D111" s="2" t="str">
        <f t="shared" si="40"/>
        <v>2014</v>
      </c>
      <c r="E111" s="2" t="str">
        <f t="shared" si="41"/>
        <v>04</v>
      </c>
      <c r="F111" s="2">
        <v>3522</v>
      </c>
      <c r="G111" s="3">
        <f t="shared" si="53"/>
        <v>5419.2115384615381</v>
      </c>
      <c r="H111" s="13">
        <f t="shared" si="42"/>
        <v>5445.3846153846152</v>
      </c>
      <c r="I111" s="11">
        <f t="shared" si="43"/>
        <v>0.64678626924706883</v>
      </c>
      <c r="J111" s="11">
        <f t="shared" si="54"/>
        <v>0.64991004226416704</v>
      </c>
      <c r="K111" s="1">
        <v>108</v>
      </c>
      <c r="L111" s="1">
        <f t="shared" si="44"/>
        <v>11664</v>
      </c>
      <c r="M111" s="1">
        <f t="shared" si="45"/>
        <v>380376</v>
      </c>
      <c r="N111" s="11">
        <f t="shared" si="46"/>
        <v>5069.9415720393017</v>
      </c>
      <c r="O111" s="11">
        <f t="shared" si="47"/>
        <v>5069.9415720393008</v>
      </c>
      <c r="P111" s="1">
        <f t="shared" si="48"/>
        <v>0</v>
      </c>
      <c r="Q111" s="11">
        <f t="shared" si="49"/>
        <v>-1547.9415720393017</v>
      </c>
      <c r="R111" s="11">
        <f t="shared" si="55"/>
        <v>349.26996642223639</v>
      </c>
      <c r="S111" s="11">
        <f t="shared" si="50"/>
        <v>-1398.1954556363917</v>
      </c>
      <c r="T111" s="11">
        <f t="shared" si="56"/>
        <v>5419.2115384615381</v>
      </c>
      <c r="U111" s="11">
        <f t="shared" si="57"/>
        <v>4920.1954556363917</v>
      </c>
      <c r="V111" s="11">
        <f t="shared" si="58"/>
        <v>585274.84615384613</v>
      </c>
      <c r="W111" s="11">
        <f t="shared" si="51"/>
        <v>11664</v>
      </c>
      <c r="X111" s="11">
        <f t="shared" si="35"/>
        <v>5103.5394414030725</v>
      </c>
      <c r="Y111" s="11">
        <f t="shared" si="36"/>
        <v>3316.8415340591141</v>
      </c>
      <c r="Z111" s="11">
        <f t="shared" si="59"/>
        <v>205.15846594088589</v>
      </c>
      <c r="AA111" s="3">
        <f t="shared" si="60"/>
        <v>2274471.1782250009</v>
      </c>
      <c r="AB111" s="3">
        <f t="shared" si="52"/>
        <v>4313412.3799668932</v>
      </c>
      <c r="AC111" s="3">
        <f t="shared" si="61"/>
        <v>5.8250558188780777E-2</v>
      </c>
    </row>
    <row r="112" spans="2:29" ht="15.75" x14ac:dyDescent="0.25">
      <c r="B112" s="2">
        <v>109</v>
      </c>
      <c r="C112" s="2">
        <v>201405</v>
      </c>
      <c r="D112" s="2" t="str">
        <f t="shared" si="40"/>
        <v>2014</v>
      </c>
      <c r="E112" s="2" t="str">
        <f t="shared" si="41"/>
        <v>05</v>
      </c>
      <c r="F112" s="2">
        <v>3826</v>
      </c>
      <c r="G112" s="3">
        <f t="shared" si="53"/>
        <v>5430.2596153846152</v>
      </c>
      <c r="H112" s="13">
        <f t="shared" si="42"/>
        <v>5445.3846153846152</v>
      </c>
      <c r="I112" s="11">
        <f t="shared" si="43"/>
        <v>0.70261336346941661</v>
      </c>
      <c r="J112" s="11">
        <f t="shared" si="54"/>
        <v>0.70457036513695515</v>
      </c>
      <c r="K112" s="1">
        <v>109</v>
      </c>
      <c r="L112" s="1">
        <f t="shared" si="44"/>
        <v>11881</v>
      </c>
      <c r="M112" s="1">
        <f t="shared" si="45"/>
        <v>417034</v>
      </c>
      <c r="N112" s="11">
        <f t="shared" si="46"/>
        <v>5075.2491149778753</v>
      </c>
      <c r="O112" s="11">
        <f t="shared" si="47"/>
        <v>5075.2491149778743</v>
      </c>
      <c r="P112" s="1">
        <f t="shared" si="48"/>
        <v>0</v>
      </c>
      <c r="Q112" s="11">
        <f t="shared" si="49"/>
        <v>-1249.2491149778753</v>
      </c>
      <c r="R112" s="11">
        <f t="shared" si="55"/>
        <v>355.01050040673999</v>
      </c>
      <c r="S112" s="11">
        <f t="shared" si="50"/>
        <v>-1590.5029985749652</v>
      </c>
      <c r="T112" s="11">
        <f t="shared" si="56"/>
        <v>5430.2596153846152</v>
      </c>
      <c r="U112" s="11">
        <f t="shared" si="57"/>
        <v>5416.5029985749652</v>
      </c>
      <c r="V112" s="11">
        <f t="shared" si="58"/>
        <v>591898.29807692301</v>
      </c>
      <c r="W112" s="11">
        <f t="shared" si="51"/>
        <v>11881</v>
      </c>
      <c r="X112" s="11">
        <f t="shared" si="35"/>
        <v>5108.4224713788544</v>
      </c>
      <c r="Y112" s="11">
        <f t="shared" si="36"/>
        <v>3599.2430859332262</v>
      </c>
      <c r="Z112" s="11">
        <f t="shared" si="59"/>
        <v>226.75691406677379</v>
      </c>
      <c r="AA112" s="3">
        <f t="shared" si="60"/>
        <v>1449941.0982250005</v>
      </c>
      <c r="AB112" s="3">
        <f t="shared" si="52"/>
        <v>3220137.2148875431</v>
      </c>
      <c r="AC112" s="3">
        <f t="shared" si="61"/>
        <v>5.9267358616511709E-2</v>
      </c>
    </row>
    <row r="113" spans="2:29" ht="15.75" x14ac:dyDescent="0.25">
      <c r="B113" s="2">
        <v>110</v>
      </c>
      <c r="C113" s="2">
        <v>201406</v>
      </c>
      <c r="D113" s="2" t="str">
        <f t="shared" si="40"/>
        <v>2014</v>
      </c>
      <c r="E113" s="2" t="str">
        <f t="shared" si="41"/>
        <v>06</v>
      </c>
      <c r="F113" s="2">
        <v>3162</v>
      </c>
      <c r="G113" s="3">
        <f t="shared" si="53"/>
        <v>5451.5</v>
      </c>
      <c r="H113" s="13">
        <f t="shared" si="42"/>
        <v>5445.3846153846152</v>
      </c>
      <c r="I113" s="11">
        <f t="shared" si="43"/>
        <v>0.58067523661534115</v>
      </c>
      <c r="J113" s="11">
        <f t="shared" si="54"/>
        <v>0.58002384664771167</v>
      </c>
      <c r="K113" s="1">
        <v>110</v>
      </c>
      <c r="L113" s="1">
        <f t="shared" si="44"/>
        <v>12100</v>
      </c>
      <c r="M113" s="1">
        <f t="shared" si="45"/>
        <v>347820</v>
      </c>
      <c r="N113" s="11">
        <f t="shared" si="46"/>
        <v>5080.5566579164488</v>
      </c>
      <c r="O113" s="11">
        <f t="shared" si="47"/>
        <v>5080.5566579164479</v>
      </c>
      <c r="P113" s="1">
        <f t="shared" si="48"/>
        <v>0</v>
      </c>
      <c r="Q113" s="11">
        <f t="shared" si="49"/>
        <v>-1918.5566579164488</v>
      </c>
      <c r="R113" s="11">
        <f t="shared" si="55"/>
        <v>370.94334208355122</v>
      </c>
      <c r="S113" s="11">
        <f t="shared" si="50"/>
        <v>-1558.0605415135387</v>
      </c>
      <c r="T113" s="11">
        <f t="shared" si="56"/>
        <v>5451.5</v>
      </c>
      <c r="U113" s="11">
        <f t="shared" si="57"/>
        <v>4720.0605415135387</v>
      </c>
      <c r="V113" s="11">
        <f t="shared" si="58"/>
        <v>599665</v>
      </c>
      <c r="W113" s="11">
        <f t="shared" si="51"/>
        <v>12100</v>
      </c>
      <c r="X113" s="11">
        <f t="shared" si="35"/>
        <v>5113.3055013546373</v>
      </c>
      <c r="Y113" s="11">
        <f t="shared" si="36"/>
        <v>2965.8391259806226</v>
      </c>
      <c r="Z113" s="11">
        <f t="shared" si="59"/>
        <v>196.16087401937739</v>
      </c>
      <c r="AA113" s="3">
        <f t="shared" si="60"/>
        <v>3489928.378225001</v>
      </c>
      <c r="AB113" s="3">
        <f t="shared" si="52"/>
        <v>5894591.7648367994</v>
      </c>
      <c r="AC113" s="3">
        <f t="shared" si="61"/>
        <v>6.2036962055464072E-2</v>
      </c>
    </row>
    <row r="114" spans="2:29" ht="15.75" x14ac:dyDescent="0.25">
      <c r="B114" s="2">
        <v>111</v>
      </c>
      <c r="C114" s="2">
        <v>201407</v>
      </c>
      <c r="D114" s="2" t="str">
        <f t="shared" si="40"/>
        <v>2014</v>
      </c>
      <c r="E114" s="2" t="str">
        <f t="shared" si="41"/>
        <v>07</v>
      </c>
      <c r="F114" s="2">
        <v>4233</v>
      </c>
      <c r="G114" s="3">
        <f t="shared" si="53"/>
        <v>5440.4903846153848</v>
      </c>
      <c r="H114" s="13">
        <f t="shared" si="42"/>
        <v>5445.3846153846152</v>
      </c>
      <c r="I114" s="11">
        <f t="shared" si="43"/>
        <v>0.77735555869473094</v>
      </c>
      <c r="J114" s="11">
        <f t="shared" si="54"/>
        <v>0.77805486284289271</v>
      </c>
      <c r="K114" s="1">
        <v>111</v>
      </c>
      <c r="L114" s="1">
        <f t="shared" si="44"/>
        <v>12321</v>
      </c>
      <c r="M114" s="1">
        <f t="shared" si="45"/>
        <v>469863</v>
      </c>
      <c r="N114" s="11">
        <f t="shared" si="46"/>
        <v>5085.8642008550214</v>
      </c>
      <c r="O114" s="11">
        <f t="shared" si="47"/>
        <v>5085.8642008550214</v>
      </c>
      <c r="P114" s="1">
        <f t="shared" si="48"/>
        <v>0</v>
      </c>
      <c r="Q114" s="11">
        <f t="shared" si="49"/>
        <v>-852.86420085502141</v>
      </c>
      <c r="R114" s="11">
        <f t="shared" si="55"/>
        <v>354.62618376036335</v>
      </c>
      <c r="S114" s="11">
        <f t="shared" si="50"/>
        <v>-1003.6180844521116</v>
      </c>
      <c r="T114" s="11">
        <f t="shared" si="56"/>
        <v>5440.4903846153848</v>
      </c>
      <c r="U114" s="11">
        <f t="shared" si="57"/>
        <v>5236.6180844521114</v>
      </c>
      <c r="V114" s="11">
        <f t="shared" si="58"/>
        <v>603894.43269230775</v>
      </c>
      <c r="W114" s="11">
        <f t="shared" si="51"/>
        <v>12321</v>
      </c>
      <c r="X114" s="11">
        <f t="shared" si="35"/>
        <v>5118.1885313304192</v>
      </c>
      <c r="Y114" s="11">
        <f t="shared" si="36"/>
        <v>3982.2314757483559</v>
      </c>
      <c r="Z114" s="11">
        <f t="shared" si="59"/>
        <v>250.76852425164407</v>
      </c>
      <c r="AA114" s="3">
        <f t="shared" si="60"/>
        <v>635424.2082250003</v>
      </c>
      <c r="AB114" s="3">
        <f t="shared" si="52"/>
        <v>1992291.8465927709</v>
      </c>
      <c r="AC114" s="3">
        <f t="shared" si="61"/>
        <v>5.9241323943218537E-2</v>
      </c>
    </row>
    <row r="115" spans="2:29" ht="15.75" x14ac:dyDescent="0.25">
      <c r="B115" s="2">
        <v>112</v>
      </c>
      <c r="C115" s="2">
        <v>201408</v>
      </c>
      <c r="D115" s="2" t="str">
        <f t="shared" si="40"/>
        <v>2014</v>
      </c>
      <c r="E115" s="2" t="str">
        <f t="shared" si="41"/>
        <v>08</v>
      </c>
      <c r="F115" s="2">
        <v>2476</v>
      </c>
      <c r="G115" s="3">
        <f t="shared" si="53"/>
        <v>5480.3365384615381</v>
      </c>
      <c r="H115" s="13">
        <f t="shared" si="42"/>
        <v>5445.3846153846152</v>
      </c>
      <c r="I115" s="11">
        <f t="shared" si="43"/>
        <v>0.45469699110043793</v>
      </c>
      <c r="J115" s="11">
        <f t="shared" si="54"/>
        <v>0.45179707169864292</v>
      </c>
      <c r="K115" s="1">
        <v>112</v>
      </c>
      <c r="L115" s="1">
        <f t="shared" si="44"/>
        <v>12544</v>
      </c>
      <c r="M115" s="1">
        <f t="shared" si="45"/>
        <v>277312</v>
      </c>
      <c r="N115" s="11">
        <f t="shared" si="46"/>
        <v>5091.1717437935949</v>
      </c>
      <c r="O115" s="11">
        <f t="shared" si="47"/>
        <v>5091.1717437935949</v>
      </c>
      <c r="P115" s="1">
        <f t="shared" si="48"/>
        <v>0</v>
      </c>
      <c r="Q115" s="11">
        <f t="shared" si="49"/>
        <v>-2615.1717437935949</v>
      </c>
      <c r="R115" s="11">
        <f t="shared" si="55"/>
        <v>389.16479466794317</v>
      </c>
      <c r="S115" s="11">
        <f t="shared" si="50"/>
        <v>-1507.6756273906849</v>
      </c>
      <c r="T115" s="11">
        <f t="shared" si="56"/>
        <v>5480.3365384615381</v>
      </c>
      <c r="U115" s="11">
        <f t="shared" si="57"/>
        <v>3983.6756273906849</v>
      </c>
      <c r="V115" s="11">
        <f t="shared" si="58"/>
        <v>613797.69230769225</v>
      </c>
      <c r="W115" s="11">
        <f t="shared" si="51"/>
        <v>12544</v>
      </c>
      <c r="X115" s="11">
        <f t="shared" si="35"/>
        <v>5123.0715613062021</v>
      </c>
      <c r="Y115" s="11">
        <f t="shared" si="36"/>
        <v>2314.5887295007365</v>
      </c>
      <c r="Z115" s="11">
        <f t="shared" si="59"/>
        <v>161.41127049926354</v>
      </c>
      <c r="AA115" s="3">
        <f t="shared" si="60"/>
        <v>6523605.5982250012</v>
      </c>
      <c r="AB115" s="3">
        <f t="shared" si="52"/>
        <v>9481031.9127683435</v>
      </c>
      <c r="AC115" s="3">
        <f t="shared" si="61"/>
        <v>6.5190335419734874E-2</v>
      </c>
    </row>
    <row r="116" spans="2:29" ht="15.75" x14ac:dyDescent="0.25">
      <c r="B116" s="2">
        <v>113</v>
      </c>
      <c r="C116" s="2">
        <v>201409</v>
      </c>
      <c r="D116" s="2" t="str">
        <f t="shared" si="40"/>
        <v>2014</v>
      </c>
      <c r="E116" s="2" t="str">
        <f t="shared" si="41"/>
        <v>09</v>
      </c>
      <c r="F116" s="2">
        <v>3910</v>
      </c>
      <c r="G116" s="3">
        <f t="shared" si="53"/>
        <v>5453.1538461538457</v>
      </c>
      <c r="H116" s="13">
        <f t="shared" si="42"/>
        <v>5445.3846153846152</v>
      </c>
      <c r="I116" s="11">
        <f t="shared" si="43"/>
        <v>0.71803927108348642</v>
      </c>
      <c r="J116" s="11">
        <f t="shared" si="54"/>
        <v>0.71701626440591903</v>
      </c>
      <c r="K116" s="1">
        <v>113</v>
      </c>
      <c r="L116" s="1">
        <f t="shared" si="44"/>
        <v>12769</v>
      </c>
      <c r="M116" s="1">
        <f t="shared" si="45"/>
        <v>441830</v>
      </c>
      <c r="N116" s="11">
        <f t="shared" si="46"/>
        <v>5096.4792867321685</v>
      </c>
      <c r="O116" s="11">
        <f t="shared" si="47"/>
        <v>5096.4792867321685</v>
      </c>
      <c r="P116" s="1">
        <f t="shared" si="48"/>
        <v>0</v>
      </c>
      <c r="Q116" s="11">
        <f t="shared" si="49"/>
        <v>-1186.4792867321685</v>
      </c>
      <c r="R116" s="11">
        <f t="shared" si="55"/>
        <v>356.67455942167726</v>
      </c>
      <c r="S116" s="11">
        <f t="shared" si="50"/>
        <v>-456.23317032925843</v>
      </c>
      <c r="T116" s="11">
        <f t="shared" si="56"/>
        <v>5453.1538461538457</v>
      </c>
      <c r="U116" s="11">
        <f t="shared" si="57"/>
        <v>4366.2331703292584</v>
      </c>
      <c r="V116" s="11">
        <f t="shared" si="58"/>
        <v>616206.38461538462</v>
      </c>
      <c r="W116" s="11">
        <f t="shared" si="51"/>
        <v>12769</v>
      </c>
      <c r="X116" s="11">
        <f t="shared" si="35"/>
        <v>5127.954591281984</v>
      </c>
      <c r="Y116" s="11">
        <f t="shared" si="36"/>
        <v>3676.8268450841897</v>
      </c>
      <c r="Z116" s="11">
        <f t="shared" si="59"/>
        <v>233.1731549158103</v>
      </c>
      <c r="AA116" s="3">
        <f t="shared" si="60"/>
        <v>1254702.4182250004</v>
      </c>
      <c r="AB116" s="3">
        <f t="shared" si="52"/>
        <v>2947712.36530578</v>
      </c>
      <c r="AC116" s="3">
        <f t="shared" si="61"/>
        <v>5.9635077983583196E-2</v>
      </c>
    </row>
    <row r="117" spans="2:29" ht="15.75" x14ac:dyDescent="0.25">
      <c r="B117" s="2">
        <v>114</v>
      </c>
      <c r="C117" s="2">
        <v>201410</v>
      </c>
      <c r="D117" s="2" t="str">
        <f t="shared" si="40"/>
        <v>2014</v>
      </c>
      <c r="E117" s="2" t="str">
        <f t="shared" si="41"/>
        <v>10</v>
      </c>
      <c r="F117" s="2">
        <v>10293</v>
      </c>
      <c r="G117" s="3">
        <f t="shared" si="53"/>
        <v>5334.1153846153848</v>
      </c>
      <c r="H117" s="13">
        <f t="shared" si="42"/>
        <v>5445.3846153846152</v>
      </c>
      <c r="I117" s="11">
        <f t="shared" si="43"/>
        <v>1.8902246079954796</v>
      </c>
      <c r="J117" s="11">
        <f t="shared" si="54"/>
        <v>1.9296545458478445</v>
      </c>
      <c r="K117" s="1">
        <v>114</v>
      </c>
      <c r="L117" s="1">
        <f t="shared" si="44"/>
        <v>12996</v>
      </c>
      <c r="M117" s="1">
        <f t="shared" si="45"/>
        <v>1173402</v>
      </c>
      <c r="N117" s="11">
        <f t="shared" si="46"/>
        <v>5101.786829670742</v>
      </c>
      <c r="O117" s="11">
        <f t="shared" si="47"/>
        <v>5101.786829670742</v>
      </c>
      <c r="P117" s="1">
        <f t="shared" si="48"/>
        <v>0</v>
      </c>
      <c r="Q117" s="11">
        <f t="shared" si="49"/>
        <v>5191.213170329258</v>
      </c>
      <c r="R117" s="11">
        <f t="shared" si="55"/>
        <v>232.32855494464275</v>
      </c>
      <c r="S117" s="11">
        <f t="shared" si="50"/>
        <v>5490.209286732168</v>
      </c>
      <c r="T117" s="11">
        <f t="shared" si="56"/>
        <v>5334.1153846153848</v>
      </c>
      <c r="U117" s="11">
        <f t="shared" si="57"/>
        <v>4802.790713267832</v>
      </c>
      <c r="V117" s="11">
        <f t="shared" si="58"/>
        <v>608089.15384615387</v>
      </c>
      <c r="W117" s="11">
        <f t="shared" si="51"/>
        <v>12996</v>
      </c>
      <c r="X117" s="11">
        <f t="shared" si="35"/>
        <v>5132.8376212577668</v>
      </c>
      <c r="Y117" s="11">
        <f t="shared" si="36"/>
        <v>9904.6034489588856</v>
      </c>
      <c r="Z117" s="11">
        <f t="shared" si="59"/>
        <v>388.39655104111444</v>
      </c>
      <c r="AA117" s="3">
        <f t="shared" si="60"/>
        <v>27697748.008224998</v>
      </c>
      <c r="AB117" s="3">
        <f t="shared" si="52"/>
        <v>20348095.080772378</v>
      </c>
      <c r="AC117" s="3">
        <f t="shared" si="61"/>
        <v>3.7734047512009566E-2</v>
      </c>
    </row>
    <row r="118" spans="2:29" ht="15.75" x14ac:dyDescent="0.25">
      <c r="B118" s="2">
        <v>115</v>
      </c>
      <c r="C118" s="2">
        <v>201411</v>
      </c>
      <c r="D118" s="2" t="str">
        <f t="shared" si="40"/>
        <v>2014</v>
      </c>
      <c r="E118" s="2" t="str">
        <f t="shared" si="41"/>
        <v>11</v>
      </c>
      <c r="F118" s="2">
        <v>3092</v>
      </c>
      <c r="G118" s="3">
        <f t="shared" si="53"/>
        <v>5479.1730769230771</v>
      </c>
      <c r="H118" s="13">
        <f t="shared" si="42"/>
        <v>5445.3846153846152</v>
      </c>
      <c r="I118" s="11">
        <f t="shared" si="43"/>
        <v>0.5678203136036164</v>
      </c>
      <c r="J118" s="11">
        <f t="shared" si="54"/>
        <v>0.56431873142002753</v>
      </c>
      <c r="K118" s="1">
        <v>115</v>
      </c>
      <c r="L118" s="1">
        <f t="shared" si="44"/>
        <v>13225</v>
      </c>
      <c r="M118" s="1">
        <f t="shared" si="45"/>
        <v>355580</v>
      </c>
      <c r="N118" s="11">
        <f t="shared" si="46"/>
        <v>5107.0943726093155</v>
      </c>
      <c r="O118" s="11">
        <f t="shared" si="47"/>
        <v>5107.0943726093155</v>
      </c>
      <c r="P118" s="1">
        <f t="shared" si="48"/>
        <v>0</v>
      </c>
      <c r="Q118" s="11">
        <f t="shared" si="49"/>
        <v>-2015.0943726093155</v>
      </c>
      <c r="R118" s="11">
        <f t="shared" si="55"/>
        <v>372.07870431376159</v>
      </c>
      <c r="S118" s="11">
        <f t="shared" si="50"/>
        <v>-2051.3482562064055</v>
      </c>
      <c r="T118" s="11">
        <f t="shared" si="56"/>
        <v>5479.1730769230771</v>
      </c>
      <c r="U118" s="11">
        <f t="shared" si="57"/>
        <v>5143.3482562064055</v>
      </c>
      <c r="V118" s="11">
        <f t="shared" si="58"/>
        <v>630104.90384615387</v>
      </c>
      <c r="W118" s="11">
        <f t="shared" si="51"/>
        <v>13225</v>
      </c>
      <c r="X118" s="11">
        <f t="shared" si="35"/>
        <v>5137.7206512335488</v>
      </c>
      <c r="Y118" s="11">
        <f t="shared" si="36"/>
        <v>2899.3120002945939</v>
      </c>
      <c r="Z118" s="11">
        <f t="shared" si="59"/>
        <v>192.68799970540613</v>
      </c>
      <c r="AA118" s="3">
        <f t="shared" si="60"/>
        <v>3756367.2782250009</v>
      </c>
      <c r="AB118" s="3">
        <f t="shared" si="52"/>
        <v>6222057.1179872835</v>
      </c>
      <c r="AC118" s="3">
        <f t="shared" si="61"/>
        <v>6.2318240525681155E-2</v>
      </c>
    </row>
    <row r="119" spans="2:29" ht="15.75" x14ac:dyDescent="0.25">
      <c r="B119" s="2">
        <v>116</v>
      </c>
      <c r="C119" s="2">
        <v>201412</v>
      </c>
      <c r="D119" s="2" t="str">
        <f t="shared" si="40"/>
        <v>2014</v>
      </c>
      <c r="E119" s="2" t="str">
        <f t="shared" si="41"/>
        <v>12</v>
      </c>
      <c r="F119" s="2">
        <v>3356</v>
      </c>
      <c r="G119" s="3">
        <f t="shared" si="53"/>
        <v>5487.6634615384619</v>
      </c>
      <c r="H119" s="13">
        <f t="shared" si="42"/>
        <v>5445.3846153846152</v>
      </c>
      <c r="I119" s="11">
        <f t="shared" si="43"/>
        <v>0.61630173753355</v>
      </c>
      <c r="J119" s="11">
        <f t="shared" si="54"/>
        <v>0.61155353704200155</v>
      </c>
      <c r="K119" s="1">
        <v>116</v>
      </c>
      <c r="L119" s="1">
        <f t="shared" si="44"/>
        <v>13456</v>
      </c>
      <c r="M119" s="1">
        <f t="shared" si="45"/>
        <v>389296</v>
      </c>
      <c r="N119" s="11">
        <f t="shared" si="46"/>
        <v>5112.4019155478891</v>
      </c>
      <c r="O119" s="11">
        <f t="shared" si="47"/>
        <v>5112.4019155478891</v>
      </c>
      <c r="P119" s="1">
        <f t="shared" si="48"/>
        <v>0</v>
      </c>
      <c r="Q119" s="11">
        <f t="shared" si="49"/>
        <v>-1756.4019155478891</v>
      </c>
      <c r="R119" s="11">
        <f t="shared" si="55"/>
        <v>375.26154599057281</v>
      </c>
      <c r="S119" s="11">
        <f t="shared" si="50"/>
        <v>-2083.405799144979</v>
      </c>
      <c r="T119" s="11">
        <f t="shared" si="56"/>
        <v>5487.6634615384619</v>
      </c>
      <c r="U119" s="11">
        <f t="shared" si="57"/>
        <v>5439.405799144979</v>
      </c>
      <c r="V119" s="11">
        <f t="shared" si="58"/>
        <v>636568.96153846162</v>
      </c>
      <c r="W119" s="11">
        <f t="shared" si="51"/>
        <v>13456</v>
      </c>
      <c r="X119" s="11">
        <f t="shared" si="35"/>
        <v>5142.6036812093316</v>
      </c>
      <c r="Y119" s="11">
        <f t="shared" si="36"/>
        <v>3144.9774708487844</v>
      </c>
      <c r="Z119" s="11">
        <f t="shared" si="59"/>
        <v>211.02252915121562</v>
      </c>
      <c r="AA119" s="3">
        <f t="shared" si="60"/>
        <v>2802727.9982250007</v>
      </c>
      <c r="AB119" s="3">
        <f t="shared" si="52"/>
        <v>5056830.2050900683</v>
      </c>
      <c r="AC119" s="3">
        <f t="shared" si="61"/>
        <v>6.2879180319194164E-2</v>
      </c>
    </row>
    <row r="120" spans="2:29" ht="15.75" x14ac:dyDescent="0.25">
      <c r="B120" s="2">
        <v>117</v>
      </c>
      <c r="C120" s="2">
        <v>201413</v>
      </c>
      <c r="D120" s="2" t="str">
        <f t="shared" si="40"/>
        <v>2014</v>
      </c>
      <c r="E120" s="2" t="str">
        <f t="shared" si="41"/>
        <v>13</v>
      </c>
      <c r="F120" s="2">
        <v>3379</v>
      </c>
      <c r="G120" s="3">
        <f t="shared" si="53"/>
        <v>5495.3076923076924</v>
      </c>
      <c r="H120" s="13">
        <f t="shared" si="42"/>
        <v>5445.3846153846152</v>
      </c>
      <c r="I120" s="11">
        <f t="shared" si="43"/>
        <v>0.6205254979516881</v>
      </c>
      <c r="J120" s="11">
        <f t="shared" si="54"/>
        <v>0.61488822631895745</v>
      </c>
      <c r="K120" s="1">
        <v>117</v>
      </c>
      <c r="L120" s="1">
        <f t="shared" si="44"/>
        <v>13689</v>
      </c>
      <c r="M120" s="1">
        <f t="shared" si="45"/>
        <v>395343</v>
      </c>
      <c r="N120" s="11">
        <f t="shared" si="46"/>
        <v>5117.7094584864626</v>
      </c>
      <c r="O120" s="11">
        <f t="shared" si="47"/>
        <v>5117.7094584864617</v>
      </c>
      <c r="P120" s="1">
        <f t="shared" si="48"/>
        <v>0</v>
      </c>
      <c r="Q120" s="11">
        <f t="shared" si="49"/>
        <v>-1738.7094584864626</v>
      </c>
      <c r="R120" s="11">
        <f t="shared" si="55"/>
        <v>377.59823382122977</v>
      </c>
      <c r="S120" s="11">
        <f t="shared" si="50"/>
        <v>-1876.2133420835526</v>
      </c>
      <c r="T120" s="11">
        <f t="shared" si="56"/>
        <v>5495.3076923076924</v>
      </c>
      <c r="U120" s="11">
        <f t="shared" si="57"/>
        <v>5255.2133420835526</v>
      </c>
      <c r="V120" s="11">
        <f t="shared" si="58"/>
        <v>642951</v>
      </c>
      <c r="W120" s="11">
        <f t="shared" si="51"/>
        <v>13689</v>
      </c>
      <c r="X120" s="11">
        <f t="shared" si="35"/>
        <v>5147.4867111851136</v>
      </c>
      <c r="Y120" s="11">
        <f t="shared" si="36"/>
        <v>3165.1289738410183</v>
      </c>
      <c r="Z120" s="11">
        <f t="shared" si="59"/>
        <v>213.87102615898175</v>
      </c>
      <c r="AA120" s="3">
        <f t="shared" si="60"/>
        <v>2726246.7882250007</v>
      </c>
      <c r="AB120" s="3">
        <f t="shared" si="52"/>
        <v>4966605.3188744085</v>
      </c>
      <c r="AC120" s="3">
        <f t="shared" si="61"/>
        <v>6.3294177614377556E-2</v>
      </c>
    </row>
    <row r="121" spans="2:29" ht="15.75" x14ac:dyDescent="0.25">
      <c r="B121" s="2">
        <v>118</v>
      </c>
      <c r="C121" s="2">
        <v>201414</v>
      </c>
      <c r="D121" s="2" t="str">
        <f t="shared" si="40"/>
        <v>2014</v>
      </c>
      <c r="E121" s="2" t="str">
        <f t="shared" si="41"/>
        <v>14</v>
      </c>
      <c r="F121" s="2">
        <v>3914</v>
      </c>
      <c r="G121" s="3">
        <f t="shared" si="53"/>
        <v>5488.7019230769229</v>
      </c>
      <c r="H121" s="13">
        <f t="shared" si="42"/>
        <v>5445.3846153846152</v>
      </c>
      <c r="I121" s="11">
        <f t="shared" si="43"/>
        <v>0.71877383811272777</v>
      </c>
      <c r="J121" s="11">
        <f t="shared" si="54"/>
        <v>0.71310121315639652</v>
      </c>
      <c r="K121" s="1">
        <v>118</v>
      </c>
      <c r="L121" s="1">
        <f t="shared" si="44"/>
        <v>13924</v>
      </c>
      <c r="M121" s="1">
        <f t="shared" si="45"/>
        <v>461852</v>
      </c>
      <c r="N121" s="11">
        <f t="shared" si="46"/>
        <v>5123.0170014250361</v>
      </c>
      <c r="O121" s="11">
        <f t="shared" si="47"/>
        <v>5123.0170014250352</v>
      </c>
      <c r="P121" s="1">
        <f t="shared" si="48"/>
        <v>0</v>
      </c>
      <c r="Q121" s="11">
        <f t="shared" si="49"/>
        <v>-1209.0170014250361</v>
      </c>
      <c r="R121" s="11">
        <f t="shared" si="55"/>
        <v>365.68492165188673</v>
      </c>
      <c r="S121" s="11">
        <f t="shared" si="50"/>
        <v>-1498.0208850221261</v>
      </c>
      <c r="T121" s="11">
        <f t="shared" si="56"/>
        <v>5488.7019230769229</v>
      </c>
      <c r="U121" s="11">
        <f t="shared" si="57"/>
        <v>5412.0208850221261</v>
      </c>
      <c r="V121" s="11">
        <f t="shared" si="58"/>
        <v>647666.82692307688</v>
      </c>
      <c r="W121" s="11">
        <f t="shared" si="51"/>
        <v>13924</v>
      </c>
      <c r="X121" s="11">
        <f t="shared" si="35"/>
        <v>5152.3697411608964</v>
      </c>
      <c r="Y121" s="11">
        <f t="shared" si="36"/>
        <v>3674.1611130521442</v>
      </c>
      <c r="Z121" s="11">
        <f t="shared" si="59"/>
        <v>239.83888694785583</v>
      </c>
      <c r="AA121" s="3">
        <f t="shared" si="60"/>
        <v>1245757.3382250005</v>
      </c>
      <c r="AB121" s="3">
        <f t="shared" si="52"/>
        <v>2956873.0104674115</v>
      </c>
      <c r="AC121" s="3">
        <f t="shared" si="61"/>
        <v>6.127718113128662E-2</v>
      </c>
    </row>
    <row r="122" spans="2:29" ht="15.75" x14ac:dyDescent="0.25">
      <c r="B122" s="2">
        <v>119</v>
      </c>
      <c r="C122" s="2">
        <v>201415</v>
      </c>
      <c r="D122" s="2" t="str">
        <f t="shared" si="40"/>
        <v>2014</v>
      </c>
      <c r="E122" s="2" t="str">
        <f t="shared" si="41"/>
        <v>15</v>
      </c>
      <c r="F122" s="2">
        <v>4294</v>
      </c>
      <c r="G122" s="3">
        <f t="shared" si="53"/>
        <v>5484.1923076923076</v>
      </c>
      <c r="H122" s="13">
        <f t="shared" si="42"/>
        <v>5445.3846153846152</v>
      </c>
      <c r="I122" s="11">
        <f t="shared" si="43"/>
        <v>0.78855770589066254</v>
      </c>
      <c r="J122" s="11">
        <f t="shared" si="54"/>
        <v>0.78297764904726175</v>
      </c>
      <c r="K122" s="1">
        <v>119</v>
      </c>
      <c r="L122" s="1">
        <f t="shared" si="44"/>
        <v>14161</v>
      </c>
      <c r="M122" s="1">
        <f t="shared" si="45"/>
        <v>510986</v>
      </c>
      <c r="N122" s="11">
        <f t="shared" si="46"/>
        <v>5128.3245443636097</v>
      </c>
      <c r="O122" s="11">
        <f t="shared" si="47"/>
        <v>5128.3245443636088</v>
      </c>
      <c r="P122" s="1">
        <f t="shared" si="48"/>
        <v>0</v>
      </c>
      <c r="Q122" s="11">
        <f t="shared" si="49"/>
        <v>-834.32454436360968</v>
      </c>
      <c r="R122" s="11">
        <f t="shared" si="55"/>
        <v>355.86776332869795</v>
      </c>
      <c r="S122" s="11">
        <f t="shared" si="50"/>
        <v>-934.32842796069963</v>
      </c>
      <c r="T122" s="11">
        <f t="shared" si="56"/>
        <v>5484.1923076923076</v>
      </c>
      <c r="U122" s="11">
        <f t="shared" si="57"/>
        <v>5228.3284279606996</v>
      </c>
      <c r="V122" s="11">
        <f t="shared" si="58"/>
        <v>652618.88461538462</v>
      </c>
      <c r="W122" s="11">
        <f t="shared" si="51"/>
        <v>14161</v>
      </c>
      <c r="X122" s="11">
        <f t="shared" si="35"/>
        <v>5157.2527711366783</v>
      </c>
      <c r="Y122" s="11">
        <f t="shared" si="36"/>
        <v>4038.0136502870723</v>
      </c>
      <c r="Z122" s="11">
        <f t="shared" si="59"/>
        <v>255.98634971292768</v>
      </c>
      <c r="AA122" s="3">
        <f t="shared" si="60"/>
        <v>541894.73822500033</v>
      </c>
      <c r="AB122" s="3">
        <f t="shared" si="52"/>
        <v>1837932.0156082476</v>
      </c>
      <c r="AC122" s="3">
        <f t="shared" si="61"/>
        <v>5.9614892806923073E-2</v>
      </c>
    </row>
    <row r="123" spans="2:29" ht="15.75" x14ac:dyDescent="0.25">
      <c r="B123" s="2">
        <v>120</v>
      </c>
      <c r="C123" s="2">
        <v>201416</v>
      </c>
      <c r="D123" s="2" t="str">
        <f t="shared" si="40"/>
        <v>2014</v>
      </c>
      <c r="E123" s="2" t="str">
        <f t="shared" si="41"/>
        <v>16</v>
      </c>
      <c r="F123" s="2">
        <v>5219</v>
      </c>
      <c r="G123" s="3">
        <f t="shared" si="53"/>
        <v>5468.625</v>
      </c>
      <c r="H123" s="13">
        <f t="shared" si="42"/>
        <v>5445.3846153846152</v>
      </c>
      <c r="I123" s="11">
        <f t="shared" si="43"/>
        <v>0.95842633140274047</v>
      </c>
      <c r="J123" s="11">
        <f t="shared" si="54"/>
        <v>0.95435324235982533</v>
      </c>
      <c r="K123" s="1">
        <v>120</v>
      </c>
      <c r="L123" s="1">
        <f t="shared" si="44"/>
        <v>14400</v>
      </c>
      <c r="M123" s="1">
        <f t="shared" si="45"/>
        <v>626280</v>
      </c>
      <c r="N123" s="11">
        <f t="shared" si="46"/>
        <v>5133.6320873021832</v>
      </c>
      <c r="O123" s="11">
        <f t="shared" si="47"/>
        <v>5133.6320873021823</v>
      </c>
      <c r="P123" s="1">
        <f t="shared" si="48"/>
        <v>0</v>
      </c>
      <c r="Q123" s="11">
        <f t="shared" si="49"/>
        <v>85.367912697816791</v>
      </c>
      <c r="R123" s="11">
        <f t="shared" si="55"/>
        <v>334.99291269781679</v>
      </c>
      <c r="S123" s="11">
        <f t="shared" si="50"/>
        <v>-1309.1359708992732</v>
      </c>
      <c r="T123" s="11">
        <f t="shared" si="56"/>
        <v>5468.625</v>
      </c>
      <c r="U123" s="11">
        <f t="shared" si="57"/>
        <v>6528.1359708992732</v>
      </c>
      <c r="V123" s="11">
        <f t="shared" si="58"/>
        <v>656235</v>
      </c>
      <c r="W123" s="11">
        <f t="shared" si="51"/>
        <v>14400</v>
      </c>
      <c r="X123" s="11">
        <f t="shared" si="35"/>
        <v>5162.1358011124612</v>
      </c>
      <c r="Y123" s="11">
        <f t="shared" si="36"/>
        <v>4926.5010392934118</v>
      </c>
      <c r="Z123" s="11">
        <f t="shared" si="59"/>
        <v>292.49896070658815</v>
      </c>
      <c r="AA123" s="3">
        <f t="shared" si="60"/>
        <v>35669.988224999921</v>
      </c>
      <c r="AB123" s="3">
        <f t="shared" si="52"/>
        <v>218290.90667395259</v>
      </c>
      <c r="AC123" s="3">
        <f t="shared" si="61"/>
        <v>5.6045020254184355E-2</v>
      </c>
    </row>
    <row r="124" spans="2:29" ht="15.75" x14ac:dyDescent="0.25">
      <c r="B124" s="2">
        <v>121</v>
      </c>
      <c r="C124" s="2">
        <v>201417</v>
      </c>
      <c r="D124" s="2" t="str">
        <f t="shared" si="40"/>
        <v>2014</v>
      </c>
      <c r="E124" s="2" t="str">
        <f t="shared" si="41"/>
        <v>17</v>
      </c>
      <c r="F124" s="2">
        <v>3944</v>
      </c>
      <c r="G124" s="3">
        <f t="shared" si="53"/>
        <v>5496.4903846153848</v>
      </c>
      <c r="H124" s="13">
        <f t="shared" si="42"/>
        <v>5445.3846153846152</v>
      </c>
      <c r="I124" s="11">
        <f t="shared" si="43"/>
        <v>0.72428309083203846</v>
      </c>
      <c r="J124" s="11">
        <f t="shared" si="54"/>
        <v>0.71754878550123768</v>
      </c>
      <c r="K124" s="1">
        <v>121</v>
      </c>
      <c r="L124" s="1">
        <f t="shared" si="44"/>
        <v>14641</v>
      </c>
      <c r="M124" s="1">
        <f t="shared" si="45"/>
        <v>477224</v>
      </c>
      <c r="N124" s="11">
        <f t="shared" si="46"/>
        <v>5138.9396302407567</v>
      </c>
      <c r="O124" s="11">
        <f t="shared" si="47"/>
        <v>5138.9396302407558</v>
      </c>
      <c r="P124" s="1">
        <f t="shared" si="48"/>
        <v>0</v>
      </c>
      <c r="Q124" s="11">
        <f t="shared" si="49"/>
        <v>-1194.9396302407567</v>
      </c>
      <c r="R124" s="11">
        <f t="shared" si="55"/>
        <v>357.55075437462801</v>
      </c>
      <c r="S124" s="11">
        <f t="shared" si="50"/>
        <v>-785.44351383784669</v>
      </c>
      <c r="T124" s="11">
        <f t="shared" si="56"/>
        <v>5496.4903846153848</v>
      </c>
      <c r="U124" s="11">
        <f t="shared" si="57"/>
        <v>4729.4435138378467</v>
      </c>
      <c r="V124" s="11">
        <f t="shared" si="58"/>
        <v>665075.3365384615</v>
      </c>
      <c r="W124" s="11">
        <f t="shared" si="51"/>
        <v>14641</v>
      </c>
      <c r="X124" s="11">
        <f t="shared" si="35"/>
        <v>5167.0188310882431</v>
      </c>
      <c r="Y124" s="11">
        <f t="shared" si="36"/>
        <v>3707.5880869093935</v>
      </c>
      <c r="Z124" s="11">
        <f t="shared" si="59"/>
        <v>236.4119130906065</v>
      </c>
      <c r="AA124" s="3">
        <f t="shared" si="60"/>
        <v>1179689.2382250004</v>
      </c>
      <c r="AB124" s="3">
        <f t="shared" si="52"/>
        <v>2843031.2627630704</v>
      </c>
      <c r="AC124" s="3">
        <f t="shared" si="61"/>
        <v>5.994216863352092E-2</v>
      </c>
    </row>
    <row r="125" spans="2:29" ht="15.75" x14ac:dyDescent="0.25">
      <c r="B125" s="2">
        <v>122</v>
      </c>
      <c r="C125" s="2">
        <v>201418</v>
      </c>
      <c r="D125" s="2" t="str">
        <f t="shared" si="40"/>
        <v>2014</v>
      </c>
      <c r="E125" s="2" t="str">
        <f t="shared" si="41"/>
        <v>18</v>
      </c>
      <c r="F125" s="2">
        <v>4019</v>
      </c>
      <c r="G125" s="3">
        <f t="shared" si="53"/>
        <v>5496.8461538461543</v>
      </c>
      <c r="H125" s="13">
        <f t="shared" si="42"/>
        <v>5445.3846153846152</v>
      </c>
      <c r="I125" s="11">
        <f t="shared" si="43"/>
        <v>0.73805622263031501</v>
      </c>
      <c r="J125" s="11">
        <f t="shared" si="54"/>
        <v>0.73114653157754794</v>
      </c>
      <c r="K125" s="1">
        <v>122</v>
      </c>
      <c r="L125" s="1">
        <f t="shared" si="44"/>
        <v>14884</v>
      </c>
      <c r="M125" s="1">
        <f t="shared" si="45"/>
        <v>490318</v>
      </c>
      <c r="N125" s="11">
        <f t="shared" si="46"/>
        <v>5144.2471731793303</v>
      </c>
      <c r="O125" s="11">
        <f t="shared" si="47"/>
        <v>5144.2471731793294</v>
      </c>
      <c r="P125" s="1">
        <f t="shared" si="48"/>
        <v>0</v>
      </c>
      <c r="Q125" s="11">
        <f t="shared" si="49"/>
        <v>-1125.2471731793303</v>
      </c>
      <c r="R125" s="11">
        <f t="shared" si="55"/>
        <v>352.59898066682399</v>
      </c>
      <c r="S125" s="11">
        <f t="shared" si="50"/>
        <v>-825.00105677642023</v>
      </c>
      <c r="T125" s="11">
        <f t="shared" si="56"/>
        <v>5496.8461538461543</v>
      </c>
      <c r="U125" s="11">
        <f t="shared" si="57"/>
        <v>4844.0010567764202</v>
      </c>
      <c r="V125" s="11">
        <f t="shared" si="58"/>
        <v>670615.23076923087</v>
      </c>
      <c r="W125" s="11">
        <f t="shared" si="51"/>
        <v>14884</v>
      </c>
      <c r="X125" s="11">
        <f t="shared" si="35"/>
        <v>5171.901861064026</v>
      </c>
      <c r="Y125" s="11">
        <f t="shared" si="36"/>
        <v>3781.418107376428</v>
      </c>
      <c r="Z125" s="11">
        <f t="shared" si="59"/>
        <v>237.581892623572</v>
      </c>
      <c r="AA125" s="3">
        <f t="shared" si="60"/>
        <v>1022393.9882250004</v>
      </c>
      <c r="AB125" s="3">
        <f t="shared" si="52"/>
        <v>2599508.2462227992</v>
      </c>
      <c r="AC125" s="3">
        <f t="shared" si="61"/>
        <v>5.9114678433334664E-2</v>
      </c>
    </row>
    <row r="126" spans="2:29" ht="15.75" x14ac:dyDescent="0.25">
      <c r="B126" s="2">
        <v>123</v>
      </c>
      <c r="C126" s="2">
        <v>201419</v>
      </c>
      <c r="D126" s="2" t="str">
        <f t="shared" si="40"/>
        <v>2014</v>
      </c>
      <c r="E126" s="2" t="str">
        <f t="shared" si="41"/>
        <v>19</v>
      </c>
      <c r="F126" s="2">
        <v>4089</v>
      </c>
      <c r="G126" s="3">
        <f t="shared" si="53"/>
        <v>5500.9903846153848</v>
      </c>
      <c r="H126" s="13">
        <f t="shared" si="42"/>
        <v>5445.3846153846152</v>
      </c>
      <c r="I126" s="11">
        <f t="shared" si="43"/>
        <v>0.75091114564203987</v>
      </c>
      <c r="J126" s="11">
        <f t="shared" si="54"/>
        <v>0.74332069574884241</v>
      </c>
      <c r="K126" s="1">
        <v>123</v>
      </c>
      <c r="L126" s="1">
        <f t="shared" si="44"/>
        <v>15129</v>
      </c>
      <c r="M126" s="1">
        <f t="shared" si="45"/>
        <v>502947</v>
      </c>
      <c r="N126" s="11">
        <f t="shared" si="46"/>
        <v>5149.5547161179038</v>
      </c>
      <c r="O126" s="11">
        <f t="shared" si="47"/>
        <v>5149.5547161179029</v>
      </c>
      <c r="P126" s="1">
        <f t="shared" si="48"/>
        <v>0</v>
      </c>
      <c r="Q126" s="11">
        <f t="shared" si="49"/>
        <v>-1060.5547161179038</v>
      </c>
      <c r="R126" s="11">
        <f t="shared" si="55"/>
        <v>351.43566849748095</v>
      </c>
      <c r="S126" s="11">
        <f t="shared" si="50"/>
        <v>-873.55859971499376</v>
      </c>
      <c r="T126" s="11">
        <f t="shared" si="56"/>
        <v>5500.9903846153848</v>
      </c>
      <c r="U126" s="11">
        <f t="shared" si="57"/>
        <v>4962.5585997149938</v>
      </c>
      <c r="V126" s="11">
        <f t="shared" si="58"/>
        <v>676621.81730769237</v>
      </c>
      <c r="W126" s="11">
        <f t="shared" si="51"/>
        <v>15129</v>
      </c>
      <c r="X126" s="11">
        <f t="shared" si="35"/>
        <v>5176.7848910398079</v>
      </c>
      <c r="Y126" s="11">
        <f t="shared" si="36"/>
        <v>3848.0113469498056</v>
      </c>
      <c r="Z126" s="11">
        <f t="shared" si="59"/>
        <v>240.98865305019444</v>
      </c>
      <c r="AA126" s="3">
        <f t="shared" si="60"/>
        <v>885735.08822500042</v>
      </c>
      <c r="AB126" s="3">
        <f t="shared" si="52"/>
        <v>2389206.4711693088</v>
      </c>
      <c r="AC126" s="3">
        <f t="shared" si="61"/>
        <v>5.8935840804645256E-2</v>
      </c>
    </row>
    <row r="127" spans="2:29" ht="15.75" x14ac:dyDescent="0.25">
      <c r="B127" s="2">
        <v>124</v>
      </c>
      <c r="C127" s="2">
        <v>201420</v>
      </c>
      <c r="D127" s="2" t="str">
        <f t="shared" si="40"/>
        <v>2014</v>
      </c>
      <c r="E127" s="2" t="str">
        <f t="shared" si="41"/>
        <v>20</v>
      </c>
      <c r="F127" s="2">
        <v>4682</v>
      </c>
      <c r="G127" s="3">
        <f t="shared" si="53"/>
        <v>5496.2884615384619</v>
      </c>
      <c r="H127" s="13">
        <f t="shared" si="42"/>
        <v>5445.3846153846152</v>
      </c>
      <c r="I127" s="11">
        <f t="shared" si="43"/>
        <v>0.85981070772708013</v>
      </c>
      <c r="J127" s="11">
        <f t="shared" si="54"/>
        <v>0.8518475754617626</v>
      </c>
      <c r="K127" s="1">
        <v>124</v>
      </c>
      <c r="L127" s="1">
        <f t="shared" si="44"/>
        <v>15376</v>
      </c>
      <c r="M127" s="1">
        <f t="shared" si="45"/>
        <v>580568</v>
      </c>
      <c r="N127" s="11">
        <f t="shared" si="46"/>
        <v>5154.8622590564773</v>
      </c>
      <c r="O127" s="11">
        <f t="shared" si="47"/>
        <v>5154.8622590564764</v>
      </c>
      <c r="P127" s="1">
        <f t="shared" si="48"/>
        <v>0</v>
      </c>
      <c r="Q127" s="11">
        <f t="shared" si="49"/>
        <v>-472.86225905647734</v>
      </c>
      <c r="R127" s="11">
        <f t="shared" si="55"/>
        <v>341.42620248198455</v>
      </c>
      <c r="S127" s="11">
        <f t="shared" si="50"/>
        <v>-608.61614265356707</v>
      </c>
      <c r="T127" s="11">
        <f t="shared" si="56"/>
        <v>5496.2884615384619</v>
      </c>
      <c r="U127" s="11">
        <f t="shared" si="57"/>
        <v>5290.6161426535673</v>
      </c>
      <c r="V127" s="11">
        <f t="shared" si="58"/>
        <v>681539.76923076925</v>
      </c>
      <c r="W127" s="11">
        <f t="shared" si="51"/>
        <v>15376</v>
      </c>
      <c r="X127" s="11">
        <f t="shared" si="35"/>
        <v>5181.6679210155908</v>
      </c>
      <c r="Y127" s="11">
        <f t="shared" si="36"/>
        <v>4413.9912553651229</v>
      </c>
      <c r="Z127" s="11">
        <f t="shared" si="59"/>
        <v>268.00874463487708</v>
      </c>
      <c r="AA127" s="3">
        <f t="shared" si="60"/>
        <v>121197.97822500016</v>
      </c>
      <c r="AB127" s="3">
        <f t="shared" si="52"/>
        <v>959862.85497703194</v>
      </c>
      <c r="AC127" s="3">
        <f t="shared" si="61"/>
        <v>5.7242363228294978E-2</v>
      </c>
    </row>
    <row r="128" spans="2:29" ht="15.75" x14ac:dyDescent="0.25">
      <c r="B128" s="2">
        <v>125</v>
      </c>
      <c r="C128" s="2">
        <v>201421</v>
      </c>
      <c r="D128" s="2" t="str">
        <f t="shared" si="40"/>
        <v>2014</v>
      </c>
      <c r="E128" s="2" t="str">
        <f t="shared" si="41"/>
        <v>21</v>
      </c>
      <c r="F128" s="2">
        <v>5706</v>
      </c>
      <c r="G128" s="3">
        <f t="shared" si="53"/>
        <v>5475.7596153846152</v>
      </c>
      <c r="H128" s="13">
        <f t="shared" si="42"/>
        <v>5445.3846153846152</v>
      </c>
      <c r="I128" s="11">
        <f t="shared" si="43"/>
        <v>1.0478598672128832</v>
      </c>
      <c r="J128" s="11">
        <f t="shared" si="54"/>
        <v>1.0420472045501239</v>
      </c>
      <c r="K128" s="1">
        <v>125</v>
      </c>
      <c r="L128" s="1">
        <f t="shared" si="44"/>
        <v>15625</v>
      </c>
      <c r="M128" s="1">
        <f t="shared" si="45"/>
        <v>713250</v>
      </c>
      <c r="N128" s="11">
        <f t="shared" si="46"/>
        <v>5160.1698019950509</v>
      </c>
      <c r="O128" s="11">
        <f t="shared" si="47"/>
        <v>5160.16980199505</v>
      </c>
      <c r="P128" s="1">
        <f t="shared" si="48"/>
        <v>0</v>
      </c>
      <c r="Q128" s="11">
        <f t="shared" si="49"/>
        <v>545.83019800494912</v>
      </c>
      <c r="R128" s="11">
        <f t="shared" si="55"/>
        <v>315.58981338956437</v>
      </c>
      <c r="S128" s="11">
        <f t="shared" si="50"/>
        <v>300.07631440785963</v>
      </c>
      <c r="T128" s="11">
        <f t="shared" si="56"/>
        <v>5475.7596153846152</v>
      </c>
      <c r="U128" s="11">
        <f t="shared" si="57"/>
        <v>5405.9236855921408</v>
      </c>
      <c r="V128" s="11">
        <f t="shared" si="58"/>
        <v>684469.95192307688</v>
      </c>
      <c r="W128" s="11">
        <f t="shared" si="51"/>
        <v>15625</v>
      </c>
      <c r="X128" s="11">
        <f t="shared" si="35"/>
        <v>5186.5509509913727</v>
      </c>
      <c r="Y128" s="11">
        <f t="shared" si="36"/>
        <v>5404.6309197373466</v>
      </c>
      <c r="Z128" s="11">
        <f t="shared" si="59"/>
        <v>301.36908026265337</v>
      </c>
      <c r="AA128" s="3">
        <f t="shared" si="60"/>
        <v>456793.4982249997</v>
      </c>
      <c r="AB128" s="3">
        <f t="shared" si="52"/>
        <v>119.11007625175381</v>
      </c>
      <c r="AC128" s="3">
        <f t="shared" si="61"/>
        <v>5.2816172496083662E-2</v>
      </c>
    </row>
    <row r="129" spans="2:29" ht="15.75" x14ac:dyDescent="0.25">
      <c r="B129" s="2">
        <v>126</v>
      </c>
      <c r="C129" s="2">
        <v>201422</v>
      </c>
      <c r="D129" s="2" t="str">
        <f t="shared" si="40"/>
        <v>2014</v>
      </c>
      <c r="E129" s="2" t="str">
        <f t="shared" si="41"/>
        <v>22</v>
      </c>
      <c r="F129" s="2">
        <v>6230</v>
      </c>
      <c r="G129" s="3">
        <f t="shared" si="53"/>
        <v>5456.2980769230771</v>
      </c>
      <c r="H129" s="13">
        <f t="shared" si="42"/>
        <v>5445.3846153846152</v>
      </c>
      <c r="I129" s="11">
        <f t="shared" si="43"/>
        <v>1.144088148043509</v>
      </c>
      <c r="J129" s="11">
        <f t="shared" si="54"/>
        <v>1.1417997902917412</v>
      </c>
      <c r="K129" s="1">
        <v>126</v>
      </c>
      <c r="L129" s="1">
        <f t="shared" si="44"/>
        <v>15876</v>
      </c>
      <c r="M129" s="1">
        <f t="shared" si="45"/>
        <v>784980</v>
      </c>
      <c r="N129" s="11">
        <f t="shared" si="46"/>
        <v>5165.4773449336235</v>
      </c>
      <c r="O129" s="11">
        <f t="shared" si="47"/>
        <v>5165.4773449336235</v>
      </c>
      <c r="P129" s="1">
        <f t="shared" si="48"/>
        <v>0</v>
      </c>
      <c r="Q129" s="11">
        <f t="shared" si="49"/>
        <v>1064.5226550663765</v>
      </c>
      <c r="R129" s="11">
        <f t="shared" si="55"/>
        <v>290.82073198945363</v>
      </c>
      <c r="S129" s="11">
        <f t="shared" si="50"/>
        <v>349.26877146928632</v>
      </c>
      <c r="T129" s="11">
        <f t="shared" si="56"/>
        <v>5456.2980769230771</v>
      </c>
      <c r="U129" s="11">
        <f t="shared" si="57"/>
        <v>5880.7312285307135</v>
      </c>
      <c r="V129" s="11">
        <f t="shared" si="58"/>
        <v>687493.55769230775</v>
      </c>
      <c r="W129" s="11">
        <f t="shared" si="51"/>
        <v>15876</v>
      </c>
      <c r="X129" s="11">
        <f t="shared" si="35"/>
        <v>5191.4339809671555</v>
      </c>
      <c r="Y129" s="11">
        <f t="shared" si="36"/>
        <v>5927.5782307817171</v>
      </c>
      <c r="Z129" s="11">
        <f t="shared" si="59"/>
        <v>302.42176921828286</v>
      </c>
      <c r="AA129" s="3">
        <f t="shared" si="60"/>
        <v>1439676.0182249995</v>
      </c>
      <c r="AB129" s="3">
        <f t="shared" si="52"/>
        <v>285007.63921021984</v>
      </c>
      <c r="AC129" s="3">
        <f t="shared" si="61"/>
        <v>4.8542820099242837E-2</v>
      </c>
    </row>
    <row r="130" spans="2:29" ht="15.75" x14ac:dyDescent="0.25">
      <c r="B130" s="2">
        <v>127</v>
      </c>
      <c r="C130" s="2">
        <v>201423</v>
      </c>
      <c r="D130" s="2" t="str">
        <f t="shared" si="40"/>
        <v>2014</v>
      </c>
      <c r="E130" s="2" t="str">
        <f t="shared" si="41"/>
        <v>23</v>
      </c>
      <c r="F130" s="2">
        <v>5977</v>
      </c>
      <c r="G130" s="3">
        <f t="shared" si="53"/>
        <v>5457.0961538461543</v>
      </c>
      <c r="H130" s="13">
        <f t="shared" si="42"/>
        <v>5445.3846153846152</v>
      </c>
      <c r="I130" s="11">
        <f t="shared" si="43"/>
        <v>1.0976267834439892</v>
      </c>
      <c r="J130" s="11">
        <f t="shared" si="54"/>
        <v>1.0952711536496234</v>
      </c>
      <c r="K130" s="1">
        <v>127</v>
      </c>
      <c r="L130" s="1">
        <f t="shared" si="44"/>
        <v>16129</v>
      </c>
      <c r="M130" s="1">
        <f t="shared" si="45"/>
        <v>759079</v>
      </c>
      <c r="N130" s="11">
        <f t="shared" si="46"/>
        <v>5170.784887872197</v>
      </c>
      <c r="O130" s="11">
        <f t="shared" si="47"/>
        <v>5170.784887872197</v>
      </c>
      <c r="P130" s="1">
        <f t="shared" si="48"/>
        <v>0</v>
      </c>
      <c r="Q130" s="11">
        <f t="shared" si="49"/>
        <v>806.21511212780297</v>
      </c>
      <c r="R130" s="11">
        <f t="shared" si="55"/>
        <v>286.31126597395723</v>
      </c>
      <c r="S130" s="11">
        <f t="shared" si="50"/>
        <v>311.71122853071302</v>
      </c>
      <c r="T130" s="11">
        <f t="shared" si="56"/>
        <v>5457.0961538461543</v>
      </c>
      <c r="U130" s="11">
        <f t="shared" si="57"/>
        <v>5665.288771469287</v>
      </c>
      <c r="V130" s="11">
        <f t="shared" si="58"/>
        <v>693051.21153846162</v>
      </c>
      <c r="W130" s="11">
        <f t="shared" si="51"/>
        <v>16129</v>
      </c>
      <c r="X130" s="11">
        <f t="shared" si="35"/>
        <v>5196.3170109429375</v>
      </c>
      <c r="Y130" s="11">
        <f t="shared" si="36"/>
        <v>5691.3761273046339</v>
      </c>
      <c r="Z130" s="11">
        <f t="shared" si="59"/>
        <v>285.62387269536612</v>
      </c>
      <c r="AA130" s="3">
        <f t="shared" si="60"/>
        <v>896553.3282249996</v>
      </c>
      <c r="AB130" s="3">
        <f t="shared" si="52"/>
        <v>88600.858761709344</v>
      </c>
      <c r="AC130" s="3">
        <f t="shared" si="61"/>
        <v>4.7787162907038001E-2</v>
      </c>
    </row>
    <row r="131" spans="2:29" ht="15.75" x14ac:dyDescent="0.25">
      <c r="B131" s="2">
        <v>128</v>
      </c>
      <c r="C131" s="2">
        <v>201424</v>
      </c>
      <c r="D131" s="2" t="str">
        <f t="shared" si="40"/>
        <v>2014</v>
      </c>
      <c r="E131" s="2" t="str">
        <f t="shared" si="41"/>
        <v>24</v>
      </c>
      <c r="F131" s="2">
        <v>5826</v>
      </c>
      <c r="G131" s="3">
        <f t="shared" si="53"/>
        <v>5481.625</v>
      </c>
      <c r="H131" s="13">
        <f t="shared" si="42"/>
        <v>5445.3846153846152</v>
      </c>
      <c r="I131" s="11">
        <f t="shared" si="43"/>
        <v>1.0698968780901257</v>
      </c>
      <c r="J131" s="11">
        <f t="shared" si="54"/>
        <v>1.0628235240462454</v>
      </c>
      <c r="K131" s="1">
        <v>128</v>
      </c>
      <c r="L131" s="1">
        <f t="shared" si="44"/>
        <v>16384</v>
      </c>
      <c r="M131" s="1">
        <f t="shared" si="45"/>
        <v>745728</v>
      </c>
      <c r="N131" s="11">
        <f t="shared" si="46"/>
        <v>5176.0924308107706</v>
      </c>
      <c r="O131" s="11">
        <f t="shared" si="47"/>
        <v>5176.0924308107706</v>
      </c>
      <c r="P131" s="1">
        <f t="shared" si="48"/>
        <v>0</v>
      </c>
      <c r="Q131" s="11">
        <f t="shared" si="49"/>
        <v>649.90756918922943</v>
      </c>
      <c r="R131" s="11">
        <f t="shared" si="55"/>
        <v>305.53256918922943</v>
      </c>
      <c r="S131" s="11">
        <f t="shared" si="50"/>
        <v>195.15368559213948</v>
      </c>
      <c r="T131" s="11">
        <f t="shared" si="56"/>
        <v>5481.625</v>
      </c>
      <c r="U131" s="11">
        <f t="shared" si="57"/>
        <v>5630.8463144078605</v>
      </c>
      <c r="V131" s="11">
        <f t="shared" si="58"/>
        <v>701648</v>
      </c>
      <c r="W131" s="11">
        <f t="shared" si="51"/>
        <v>16384</v>
      </c>
      <c r="X131" s="11">
        <f t="shared" si="35"/>
        <v>5201.2000409187203</v>
      </c>
      <c r="Y131" s="11">
        <f t="shared" si="36"/>
        <v>5527.9577567587103</v>
      </c>
      <c r="Z131" s="11">
        <f t="shared" si="59"/>
        <v>298.04224324128973</v>
      </c>
      <c r="AA131" s="3">
        <f t="shared" si="60"/>
        <v>633401.09822499962</v>
      </c>
      <c r="AB131" s="3">
        <f t="shared" si="52"/>
        <v>18020.536891286058</v>
      </c>
      <c r="AC131" s="3">
        <f t="shared" si="61"/>
        <v>5.1157267978250896E-2</v>
      </c>
    </row>
    <row r="132" spans="2:29" ht="15.75" x14ac:dyDescent="0.25">
      <c r="B132" s="2">
        <v>129</v>
      </c>
      <c r="C132" s="2">
        <v>201425</v>
      </c>
      <c r="D132" s="2" t="str">
        <f t="shared" si="40"/>
        <v>2014</v>
      </c>
      <c r="E132" s="2" t="str">
        <f t="shared" si="41"/>
        <v>25</v>
      </c>
      <c r="F132" s="2">
        <v>5755</v>
      </c>
      <c r="G132" s="3">
        <f t="shared" si="53"/>
        <v>5466.0576923076924</v>
      </c>
      <c r="H132" s="13">
        <f t="shared" si="42"/>
        <v>5445.3846153846152</v>
      </c>
      <c r="I132" s="11">
        <f t="shared" si="43"/>
        <v>1.0568583133210905</v>
      </c>
      <c r="J132" s="11">
        <f t="shared" si="54"/>
        <v>1.0528611888050381</v>
      </c>
      <c r="K132" s="1">
        <v>129</v>
      </c>
      <c r="L132" s="1">
        <f t="shared" si="44"/>
        <v>16641</v>
      </c>
      <c r="M132" s="1">
        <f t="shared" si="45"/>
        <v>742395</v>
      </c>
      <c r="N132" s="11">
        <f t="shared" si="46"/>
        <v>5181.3999737493441</v>
      </c>
      <c r="O132" s="11">
        <f t="shared" si="47"/>
        <v>5181.3999737493432</v>
      </c>
      <c r="P132" s="1">
        <f t="shared" si="48"/>
        <v>0</v>
      </c>
      <c r="Q132" s="11">
        <f t="shared" si="49"/>
        <v>573.6000262506559</v>
      </c>
      <c r="R132" s="11">
        <f t="shared" si="55"/>
        <v>284.65771855834828</v>
      </c>
      <c r="S132" s="11">
        <f t="shared" si="50"/>
        <v>591.09614265356595</v>
      </c>
      <c r="T132" s="11">
        <f t="shared" ref="T132:T163" si="62">F132/J132</f>
        <v>5466.0576923076924</v>
      </c>
      <c r="U132" s="11">
        <f t="shared" ref="U132:U163" si="63">F132-S132</f>
        <v>5163.9038573464341</v>
      </c>
      <c r="V132" s="11">
        <f t="shared" ref="V132:V163" si="64">K132*T132</f>
        <v>705121.44230769237</v>
      </c>
      <c r="W132" s="11">
        <f t="shared" si="51"/>
        <v>16641</v>
      </c>
      <c r="X132" s="11">
        <f t="shared" ref="X132:X195" si="65">$Y$2+$W$2*K132</f>
        <v>5206.0830708945032</v>
      </c>
      <c r="Y132" s="11">
        <f t="shared" ref="Y132:Y195" si="66">X132*J132</f>
        <v>5481.2828110397704</v>
      </c>
      <c r="Z132" s="11">
        <f t="shared" ref="Z132:Z163" si="67">F132-Y132</f>
        <v>273.71718896022958</v>
      </c>
      <c r="AA132" s="3">
        <f t="shared" ref="AA132:AA163" si="68">(F132-$AF$3)^2</f>
        <v>525429.26822499966</v>
      </c>
      <c r="AB132" s="3">
        <f t="shared" si="52"/>
        <v>7667.7426374319921</v>
      </c>
      <c r="AC132" s="3">
        <f t="shared" ref="AC132:AC163" si="69">ABS((F132-Y132)/F132)</f>
        <v>4.7561631444001662E-2</v>
      </c>
    </row>
    <row r="133" spans="2:29" ht="15.75" x14ac:dyDescent="0.25">
      <c r="B133" s="2">
        <v>130</v>
      </c>
      <c r="C133" s="2">
        <v>201426</v>
      </c>
      <c r="D133" s="2" t="str">
        <f t="shared" ref="D133:D196" si="70">LEFT(C133,4)</f>
        <v>2014</v>
      </c>
      <c r="E133" s="2" t="str">
        <f t="shared" ref="E133:E196" si="71">RIGHT(C133,2)</f>
        <v>26</v>
      </c>
      <c r="F133" s="2">
        <v>5436</v>
      </c>
      <c r="G133" s="3">
        <f t="shared" si="53"/>
        <v>5388.5673076923076</v>
      </c>
      <c r="H133" s="13">
        <f t="shared" ref="H133:H196" si="72">SUMIF($D$4:$D$203,D133,$F$4:$F$203)/COUNTIF($D$4:$D$203,D133)</f>
        <v>5445.3846153846152</v>
      </c>
      <c r="I133" s="11">
        <f t="shared" ref="I133:I196" si="73">F133/H133</f>
        <v>0.99827659273908742</v>
      </c>
      <c r="J133" s="11">
        <f t="shared" si="54"/>
        <v>1.0088024681885259</v>
      </c>
      <c r="K133" s="1">
        <v>130</v>
      </c>
      <c r="L133" s="1">
        <f t="shared" ref="L133:L196" si="74">K133^2</f>
        <v>16900</v>
      </c>
      <c r="M133" s="1">
        <f t="shared" ref="M133:M196" si="75">K133*F133</f>
        <v>706680</v>
      </c>
      <c r="N133" s="11">
        <f t="shared" ref="N133:N196" si="76">$L$2*K133+$N$2</f>
        <v>5186.7075166879176</v>
      </c>
      <c r="O133" s="11">
        <f t="shared" ref="O133:O196" si="77">FORECAST(K133,$F$4:$F$203,$K$4:$K$203)</f>
        <v>5186.7075166879167</v>
      </c>
      <c r="P133" s="1">
        <f t="shared" ref="P133:P196" si="78">O133-N133</f>
        <v>0</v>
      </c>
      <c r="Q133" s="11">
        <f t="shared" ref="Q133:Q196" si="79">F133-N133</f>
        <v>249.29248331208237</v>
      </c>
      <c r="R133" s="11">
        <f t="shared" si="55"/>
        <v>201.85979100438999</v>
      </c>
      <c r="S133" s="11">
        <f t="shared" ref="S133:S164" si="80">SUMIF($E$4:$E$203,E133,$Q$4:$Q$203)/COUNTIF($E$4:$E$203,E133)</f>
        <v>29.288599714992415</v>
      </c>
      <c r="T133" s="11">
        <f t="shared" si="62"/>
        <v>5388.5673076923076</v>
      </c>
      <c r="U133" s="11">
        <f t="shared" si="63"/>
        <v>5406.7114002850076</v>
      </c>
      <c r="V133" s="11">
        <f t="shared" si="64"/>
        <v>700513.75</v>
      </c>
      <c r="W133" s="11">
        <f t="shared" ref="W133:W196" si="81">K133^2</f>
        <v>16900</v>
      </c>
      <c r="X133" s="11">
        <f t="shared" si="65"/>
        <v>5210.9661008702851</v>
      </c>
      <c r="Y133" s="11">
        <f t="shared" si="66"/>
        <v>5256.8354642046825</v>
      </c>
      <c r="Z133" s="11">
        <f t="shared" si="67"/>
        <v>179.16453579531753</v>
      </c>
      <c r="AA133" s="3">
        <f t="shared" si="68"/>
        <v>164726.39822499984</v>
      </c>
      <c r="AB133" s="3">
        <f t="shared" ref="AB133:AB196" si="82">(Y133-$AF$2)^2</f>
        <v>18736.599588885631</v>
      </c>
      <c r="AC133" s="3">
        <f t="shared" si="69"/>
        <v>3.2958891794576443E-2</v>
      </c>
    </row>
    <row r="134" spans="2:29" ht="15.75" x14ac:dyDescent="0.25">
      <c r="B134" s="2">
        <v>131</v>
      </c>
      <c r="C134" s="2">
        <v>201427</v>
      </c>
      <c r="D134" s="2" t="str">
        <f t="shared" si="70"/>
        <v>2014</v>
      </c>
      <c r="E134" s="2" t="str">
        <f t="shared" si="71"/>
        <v>27</v>
      </c>
      <c r="F134" s="2">
        <v>5322</v>
      </c>
      <c r="G134" s="3">
        <f t="shared" si="53"/>
        <v>5376.1057692307695</v>
      </c>
      <c r="H134" s="13">
        <f t="shared" si="72"/>
        <v>5445.3846153846152</v>
      </c>
      <c r="I134" s="11">
        <f t="shared" si="73"/>
        <v>0.97734143240570703</v>
      </c>
      <c r="J134" s="11">
        <f t="shared" si="54"/>
        <v>0.98993588081163975</v>
      </c>
      <c r="K134" s="1">
        <v>131</v>
      </c>
      <c r="L134" s="1">
        <f t="shared" si="74"/>
        <v>17161</v>
      </c>
      <c r="M134" s="1">
        <f t="shared" si="75"/>
        <v>697182</v>
      </c>
      <c r="N134" s="11">
        <f t="shared" si="76"/>
        <v>5192.0150596264912</v>
      </c>
      <c r="O134" s="11">
        <f t="shared" si="77"/>
        <v>5192.0150596264903</v>
      </c>
      <c r="P134" s="1">
        <f t="shared" si="78"/>
        <v>0</v>
      </c>
      <c r="Q134" s="11">
        <f t="shared" si="79"/>
        <v>129.98494037350883</v>
      </c>
      <c r="R134" s="11">
        <f t="shared" si="55"/>
        <v>184.09070960427835</v>
      </c>
      <c r="S134" s="11">
        <f t="shared" si="80"/>
        <v>115.98105677641888</v>
      </c>
      <c r="T134" s="11">
        <f t="shared" si="62"/>
        <v>5376.1057692307695</v>
      </c>
      <c r="U134" s="11">
        <f t="shared" si="63"/>
        <v>5206.0189432235811</v>
      </c>
      <c r="V134" s="11">
        <f t="shared" si="64"/>
        <v>704269.85576923075</v>
      </c>
      <c r="W134" s="11">
        <f t="shared" si="81"/>
        <v>17161</v>
      </c>
      <c r="X134" s="11">
        <f t="shared" si="65"/>
        <v>5215.849130846068</v>
      </c>
      <c r="Y134" s="11">
        <f t="shared" si="66"/>
        <v>5163.3562035247278</v>
      </c>
      <c r="Z134" s="11">
        <f t="shared" si="67"/>
        <v>158.64379647527221</v>
      </c>
      <c r="AA134" s="3">
        <f t="shared" si="68"/>
        <v>85185.17822499988</v>
      </c>
      <c r="AB134" s="3">
        <f t="shared" si="82"/>
        <v>53066.171858702735</v>
      </c>
      <c r="AC134" s="3">
        <f t="shared" si="69"/>
        <v>2.9809056083290531E-2</v>
      </c>
    </row>
    <row r="135" spans="2:29" ht="15.75" x14ac:dyDescent="0.25">
      <c r="B135" s="2">
        <v>132</v>
      </c>
      <c r="C135" s="2">
        <v>201428</v>
      </c>
      <c r="D135" s="2" t="str">
        <f t="shared" si="70"/>
        <v>2014</v>
      </c>
      <c r="E135" s="2" t="str">
        <f t="shared" si="71"/>
        <v>28</v>
      </c>
      <c r="F135" s="2">
        <v>5006</v>
      </c>
      <c r="G135" s="3">
        <f t="shared" si="53"/>
        <v>5416.625</v>
      </c>
      <c r="H135" s="13">
        <f t="shared" si="72"/>
        <v>5445.3846153846152</v>
      </c>
      <c r="I135" s="11">
        <f t="shared" si="73"/>
        <v>0.91931063709563499</v>
      </c>
      <c r="J135" s="11">
        <f t="shared" si="54"/>
        <v>0.92419172455172727</v>
      </c>
      <c r="K135" s="1">
        <v>132</v>
      </c>
      <c r="L135" s="1">
        <f t="shared" si="74"/>
        <v>17424</v>
      </c>
      <c r="M135" s="1">
        <f t="shared" si="75"/>
        <v>660792</v>
      </c>
      <c r="N135" s="11">
        <f t="shared" si="76"/>
        <v>5197.3226025650647</v>
      </c>
      <c r="O135" s="11">
        <f t="shared" si="77"/>
        <v>5197.3226025650638</v>
      </c>
      <c r="P135" s="1">
        <f t="shared" si="78"/>
        <v>0</v>
      </c>
      <c r="Q135" s="11">
        <f t="shared" si="79"/>
        <v>-191.3226025650647</v>
      </c>
      <c r="R135" s="11">
        <f t="shared" si="55"/>
        <v>219.3023974349353</v>
      </c>
      <c r="S135" s="11">
        <f t="shared" si="80"/>
        <v>-179.32648616215465</v>
      </c>
      <c r="T135" s="11">
        <f t="shared" si="62"/>
        <v>5416.625</v>
      </c>
      <c r="U135" s="11">
        <f t="shared" si="63"/>
        <v>5185.3264861621547</v>
      </c>
      <c r="V135" s="11">
        <f t="shared" si="64"/>
        <v>714994.5</v>
      </c>
      <c r="W135" s="11">
        <f t="shared" si="81"/>
        <v>17424</v>
      </c>
      <c r="X135" s="11">
        <f t="shared" si="65"/>
        <v>5220.7321608218499</v>
      </c>
      <c r="Y135" s="11">
        <f t="shared" si="66"/>
        <v>4824.9574591326109</v>
      </c>
      <c r="Z135" s="11">
        <f t="shared" si="67"/>
        <v>181.04254086738911</v>
      </c>
      <c r="AA135" s="3">
        <f t="shared" si="68"/>
        <v>582.49822500001051</v>
      </c>
      <c r="AB135" s="3">
        <f t="shared" si="82"/>
        <v>323487.60125769727</v>
      </c>
      <c r="AC135" s="3">
        <f t="shared" si="69"/>
        <v>3.6165110041428104E-2</v>
      </c>
    </row>
    <row r="136" spans="2:29" ht="15.75" x14ac:dyDescent="0.25">
      <c r="B136" s="2">
        <v>133</v>
      </c>
      <c r="C136" s="2">
        <v>201429</v>
      </c>
      <c r="D136" s="2" t="str">
        <f t="shared" si="70"/>
        <v>2014</v>
      </c>
      <c r="E136" s="2" t="str">
        <f t="shared" si="71"/>
        <v>29</v>
      </c>
      <c r="F136" s="2">
        <v>5952</v>
      </c>
      <c r="G136" s="3">
        <f t="shared" si="53"/>
        <v>5391.8365384615381</v>
      </c>
      <c r="H136" s="13">
        <f t="shared" si="72"/>
        <v>5445.3846153846152</v>
      </c>
      <c r="I136" s="11">
        <f t="shared" si="73"/>
        <v>1.0930357395112305</v>
      </c>
      <c r="J136" s="11">
        <f t="shared" si="54"/>
        <v>1.1038910318483606</v>
      </c>
      <c r="K136" s="1">
        <v>133</v>
      </c>
      <c r="L136" s="1">
        <f t="shared" si="74"/>
        <v>17689</v>
      </c>
      <c r="M136" s="1">
        <f t="shared" si="75"/>
        <v>791616</v>
      </c>
      <c r="N136" s="11">
        <f t="shared" si="76"/>
        <v>5202.6301455036382</v>
      </c>
      <c r="O136" s="11">
        <f t="shared" si="77"/>
        <v>5202.6301455036373</v>
      </c>
      <c r="P136" s="1">
        <f t="shared" si="78"/>
        <v>0</v>
      </c>
      <c r="Q136" s="11">
        <f t="shared" si="79"/>
        <v>749.36985449636177</v>
      </c>
      <c r="R136" s="11">
        <f t="shared" si="55"/>
        <v>189.20639295789988</v>
      </c>
      <c r="S136" s="11">
        <f t="shared" si="80"/>
        <v>353.61597089927182</v>
      </c>
      <c r="T136" s="11">
        <f t="shared" si="62"/>
        <v>5391.8365384615381</v>
      </c>
      <c r="U136" s="11">
        <f t="shared" si="63"/>
        <v>5598.3840291007282</v>
      </c>
      <c r="V136" s="11">
        <f t="shared" si="64"/>
        <v>717114.25961538462</v>
      </c>
      <c r="W136" s="11">
        <f t="shared" si="81"/>
        <v>17689</v>
      </c>
      <c r="X136" s="11">
        <f t="shared" si="65"/>
        <v>5225.6151907976327</v>
      </c>
      <c r="Y136" s="11">
        <f t="shared" si="66"/>
        <v>5768.5097450120666</v>
      </c>
      <c r="Z136" s="11">
        <f t="shared" si="67"/>
        <v>183.49025498793344</v>
      </c>
      <c r="AA136" s="3">
        <f t="shared" si="68"/>
        <v>849835.0782249996</v>
      </c>
      <c r="AB136" s="3">
        <f t="shared" si="82"/>
        <v>140469.47919231528</v>
      </c>
      <c r="AC136" s="3">
        <f t="shared" si="69"/>
        <v>3.0828335851467312E-2</v>
      </c>
    </row>
    <row r="137" spans="2:29" ht="15.75" x14ac:dyDescent="0.25">
      <c r="B137" s="2">
        <v>134</v>
      </c>
      <c r="C137" s="2">
        <v>201430</v>
      </c>
      <c r="D137" s="2" t="str">
        <f t="shared" si="70"/>
        <v>2014</v>
      </c>
      <c r="E137" s="2" t="str">
        <f t="shared" si="71"/>
        <v>30</v>
      </c>
      <c r="F137" s="2">
        <v>5408</v>
      </c>
      <c r="G137" s="3">
        <f t="shared" si="53"/>
        <v>5397.2019230769229</v>
      </c>
      <c r="H137" s="13">
        <f t="shared" si="72"/>
        <v>5445.3846153846152</v>
      </c>
      <c r="I137" s="11">
        <f t="shared" si="73"/>
        <v>0.99313462353439752</v>
      </c>
      <c r="J137" s="11">
        <f t="shared" si="54"/>
        <v>1.0020006805520667</v>
      </c>
      <c r="K137" s="1">
        <v>134</v>
      </c>
      <c r="L137" s="1">
        <f t="shared" si="74"/>
        <v>17956</v>
      </c>
      <c r="M137" s="1">
        <f t="shared" si="75"/>
        <v>724672</v>
      </c>
      <c r="N137" s="11">
        <f t="shared" si="76"/>
        <v>5207.9376884422118</v>
      </c>
      <c r="O137" s="11">
        <f t="shared" si="77"/>
        <v>5207.9376884422109</v>
      </c>
      <c r="P137" s="1">
        <f t="shared" si="78"/>
        <v>0</v>
      </c>
      <c r="Q137" s="11">
        <f t="shared" si="79"/>
        <v>200.06231155778823</v>
      </c>
      <c r="R137" s="11">
        <f t="shared" si="55"/>
        <v>189.2642346347111</v>
      </c>
      <c r="S137" s="11">
        <f t="shared" si="80"/>
        <v>-265.94157203930172</v>
      </c>
      <c r="T137" s="11">
        <f t="shared" si="62"/>
        <v>5397.2019230769229</v>
      </c>
      <c r="U137" s="11">
        <f t="shared" si="63"/>
        <v>5673.9415720393017</v>
      </c>
      <c r="V137" s="11">
        <f t="shared" si="64"/>
        <v>723225.05769230763</v>
      </c>
      <c r="W137" s="11">
        <f t="shared" si="81"/>
        <v>17956</v>
      </c>
      <c r="X137" s="11">
        <f t="shared" si="65"/>
        <v>5230.4982207734147</v>
      </c>
      <c r="Y137" s="11">
        <f t="shared" si="66"/>
        <v>5240.9627768413357</v>
      </c>
      <c r="Z137" s="11">
        <f t="shared" si="67"/>
        <v>167.03722315866435</v>
      </c>
      <c r="AA137" s="3">
        <f t="shared" si="68"/>
        <v>142781.95822499983</v>
      </c>
      <c r="AB137" s="3">
        <f t="shared" si="82"/>
        <v>23333.902628858945</v>
      </c>
      <c r="AC137" s="3">
        <f t="shared" si="69"/>
        <v>3.0887060495315154E-2</v>
      </c>
    </row>
    <row r="138" spans="2:29" ht="15.75" x14ac:dyDescent="0.25">
      <c r="B138" s="2">
        <v>135</v>
      </c>
      <c r="C138" s="2">
        <v>201431</v>
      </c>
      <c r="D138" s="2" t="str">
        <f t="shared" si="70"/>
        <v>2014</v>
      </c>
      <c r="E138" s="2" t="str">
        <f t="shared" si="71"/>
        <v>31</v>
      </c>
      <c r="F138" s="2">
        <v>6039</v>
      </c>
      <c r="G138" s="3">
        <f t="shared" si="53"/>
        <v>5386.2403846153848</v>
      </c>
      <c r="H138" s="13">
        <f t="shared" si="72"/>
        <v>5445.3846153846152</v>
      </c>
      <c r="I138" s="11">
        <f t="shared" si="73"/>
        <v>1.1090125723972313</v>
      </c>
      <c r="J138" s="11">
        <f t="shared" si="54"/>
        <v>1.1211902122395205</v>
      </c>
      <c r="K138" s="1">
        <v>135</v>
      </c>
      <c r="L138" s="1">
        <f t="shared" si="74"/>
        <v>18225</v>
      </c>
      <c r="M138" s="1">
        <f t="shared" si="75"/>
        <v>815265</v>
      </c>
      <c r="N138" s="11">
        <f t="shared" si="76"/>
        <v>5213.2452313807853</v>
      </c>
      <c r="O138" s="11">
        <f t="shared" si="77"/>
        <v>5213.2452313807844</v>
      </c>
      <c r="P138" s="1">
        <f t="shared" si="78"/>
        <v>0</v>
      </c>
      <c r="Q138" s="11">
        <f t="shared" si="79"/>
        <v>825.7547686192147</v>
      </c>
      <c r="R138" s="11">
        <f t="shared" si="55"/>
        <v>172.99515323459946</v>
      </c>
      <c r="S138" s="11">
        <f t="shared" si="80"/>
        <v>24.500885022124749</v>
      </c>
      <c r="T138" s="11">
        <f t="shared" si="62"/>
        <v>5386.2403846153848</v>
      </c>
      <c r="U138" s="11">
        <f t="shared" si="63"/>
        <v>6014.4991149778753</v>
      </c>
      <c r="V138" s="11">
        <f t="shared" si="64"/>
        <v>727142.45192307699</v>
      </c>
      <c r="W138" s="11">
        <f t="shared" si="81"/>
        <v>18225</v>
      </c>
      <c r="X138" s="11">
        <f t="shared" si="65"/>
        <v>5235.3812507491975</v>
      </c>
      <c r="Y138" s="11">
        <f t="shared" si="66"/>
        <v>5869.8582156822995</v>
      </c>
      <c r="Z138" s="11">
        <f t="shared" si="67"/>
        <v>169.14178431770051</v>
      </c>
      <c r="AA138" s="3">
        <f t="shared" si="68"/>
        <v>1017808.5882249996</v>
      </c>
      <c r="AB138" s="3">
        <f t="shared" si="82"/>
        <v>226710.30161879401</v>
      </c>
      <c r="AC138" s="3">
        <f t="shared" si="69"/>
        <v>2.8008243801573192E-2</v>
      </c>
    </row>
    <row r="139" spans="2:29" ht="15.75" x14ac:dyDescent="0.25">
      <c r="B139" s="2">
        <v>136</v>
      </c>
      <c r="C139" s="2">
        <v>201432</v>
      </c>
      <c r="D139" s="2" t="str">
        <f t="shared" si="70"/>
        <v>2014</v>
      </c>
      <c r="E139" s="2" t="str">
        <f t="shared" si="71"/>
        <v>32</v>
      </c>
      <c r="F139" s="2">
        <v>5679</v>
      </c>
      <c r="G139" s="3">
        <f t="shared" si="53"/>
        <v>5398.5480769230771</v>
      </c>
      <c r="H139" s="13">
        <f t="shared" si="72"/>
        <v>5445.3846153846152</v>
      </c>
      <c r="I139" s="11">
        <f t="shared" si="73"/>
        <v>1.0429015397655037</v>
      </c>
      <c r="J139" s="11">
        <f t="shared" si="54"/>
        <v>1.0519495092163313</v>
      </c>
      <c r="K139" s="1">
        <v>136</v>
      </c>
      <c r="L139" s="1">
        <f t="shared" si="74"/>
        <v>18496</v>
      </c>
      <c r="M139" s="1">
        <f t="shared" si="75"/>
        <v>772344</v>
      </c>
      <c r="N139" s="11">
        <f t="shared" si="76"/>
        <v>5218.5527743193588</v>
      </c>
      <c r="O139" s="11">
        <f t="shared" si="77"/>
        <v>5218.5527743193579</v>
      </c>
      <c r="P139" s="1">
        <f t="shared" si="78"/>
        <v>0</v>
      </c>
      <c r="Q139" s="11">
        <f t="shared" si="79"/>
        <v>460.44722568064117</v>
      </c>
      <c r="R139" s="11">
        <f t="shared" si="55"/>
        <v>179.9953026037183</v>
      </c>
      <c r="S139" s="11">
        <f t="shared" si="80"/>
        <v>42.443342083551215</v>
      </c>
      <c r="T139" s="11">
        <f t="shared" si="62"/>
        <v>5398.5480769230771</v>
      </c>
      <c r="U139" s="11">
        <f t="shared" si="63"/>
        <v>5636.5566579164488</v>
      </c>
      <c r="V139" s="11">
        <f t="shared" si="64"/>
        <v>734202.5384615385</v>
      </c>
      <c r="W139" s="11">
        <f t="shared" si="81"/>
        <v>18496</v>
      </c>
      <c r="X139" s="11">
        <f t="shared" si="65"/>
        <v>5240.2642807249795</v>
      </c>
      <c r="Y139" s="11">
        <f t="shared" si="66"/>
        <v>5512.4934382725141</v>
      </c>
      <c r="Z139" s="11">
        <f t="shared" si="67"/>
        <v>166.50656172748586</v>
      </c>
      <c r="AA139" s="3">
        <f t="shared" si="68"/>
        <v>421025.78822499973</v>
      </c>
      <c r="AB139" s="3">
        <f t="shared" si="82"/>
        <v>14107.803460192708</v>
      </c>
      <c r="AC139" s="3">
        <f t="shared" si="69"/>
        <v>2.9319697433964759E-2</v>
      </c>
    </row>
    <row r="140" spans="2:29" ht="15.75" x14ac:dyDescent="0.25">
      <c r="B140" s="2">
        <v>137</v>
      </c>
      <c r="C140" s="2">
        <v>201433</v>
      </c>
      <c r="D140" s="2" t="str">
        <f t="shared" si="70"/>
        <v>2014</v>
      </c>
      <c r="E140" s="2" t="str">
        <f t="shared" si="71"/>
        <v>33</v>
      </c>
      <c r="F140" s="2">
        <v>5551</v>
      </c>
      <c r="G140" s="3">
        <f t="shared" si="53"/>
        <v>5410.4519230769229</v>
      </c>
      <c r="H140" s="13">
        <f t="shared" si="72"/>
        <v>5445.3846153846152</v>
      </c>
      <c r="I140" s="11">
        <f t="shared" si="73"/>
        <v>1.0193953948297783</v>
      </c>
      <c r="J140" s="11">
        <f t="shared" si="54"/>
        <v>1.0259771418212968</v>
      </c>
      <c r="K140" s="1">
        <v>137</v>
      </c>
      <c r="L140" s="1">
        <f t="shared" si="74"/>
        <v>18769</v>
      </c>
      <c r="M140" s="1">
        <f t="shared" si="75"/>
        <v>760487</v>
      </c>
      <c r="N140" s="11">
        <f t="shared" si="76"/>
        <v>5223.8603172579324</v>
      </c>
      <c r="O140" s="11">
        <f t="shared" si="77"/>
        <v>5223.8603172579315</v>
      </c>
      <c r="P140" s="1">
        <f t="shared" si="78"/>
        <v>0</v>
      </c>
      <c r="Q140" s="11">
        <f t="shared" si="79"/>
        <v>327.13968274206763</v>
      </c>
      <c r="R140" s="11">
        <f t="shared" si="55"/>
        <v>186.5916058189905</v>
      </c>
      <c r="S140" s="11">
        <f t="shared" si="80"/>
        <v>-521.36420085502186</v>
      </c>
      <c r="T140" s="11">
        <f t="shared" si="62"/>
        <v>5410.4519230769229</v>
      </c>
      <c r="U140" s="11">
        <f t="shared" si="63"/>
        <v>6072.3642008550214</v>
      </c>
      <c r="V140" s="11">
        <f t="shared" si="64"/>
        <v>741231.91346153838</v>
      </c>
      <c r="W140" s="11">
        <f t="shared" si="81"/>
        <v>18769</v>
      </c>
      <c r="X140" s="11">
        <f t="shared" si="65"/>
        <v>5245.1473107007623</v>
      </c>
      <c r="Y140" s="11">
        <f t="shared" si="66"/>
        <v>5381.4012462644296</v>
      </c>
      <c r="Z140" s="11">
        <f t="shared" si="67"/>
        <v>169.59875373557043</v>
      </c>
      <c r="AA140" s="3">
        <f t="shared" si="68"/>
        <v>271300.34822499979</v>
      </c>
      <c r="AB140" s="3">
        <f t="shared" si="82"/>
        <v>151.68181617582013</v>
      </c>
      <c r="AC140" s="3">
        <f t="shared" si="69"/>
        <v>3.0552828992176262E-2</v>
      </c>
    </row>
    <row r="141" spans="2:29" ht="15.75" x14ac:dyDescent="0.25">
      <c r="B141" s="2">
        <v>138</v>
      </c>
      <c r="C141" s="2">
        <v>201434</v>
      </c>
      <c r="D141" s="2" t="str">
        <f t="shared" si="70"/>
        <v>2014</v>
      </c>
      <c r="E141" s="2" t="str">
        <f t="shared" si="71"/>
        <v>34</v>
      </c>
      <c r="F141" s="2">
        <v>4869</v>
      </c>
      <c r="G141" s="3">
        <f t="shared" si="53"/>
        <v>5441.4807692307695</v>
      </c>
      <c r="H141" s="13">
        <f t="shared" si="72"/>
        <v>5445.3846153846152</v>
      </c>
      <c r="I141" s="11">
        <f t="shared" si="73"/>
        <v>0.89415171634411639</v>
      </c>
      <c r="J141" s="11">
        <f t="shared" si="54"/>
        <v>0.89479320179391209</v>
      </c>
      <c r="K141" s="1">
        <v>138</v>
      </c>
      <c r="L141" s="1">
        <f t="shared" si="74"/>
        <v>19044</v>
      </c>
      <c r="M141" s="1">
        <f t="shared" si="75"/>
        <v>671922</v>
      </c>
      <c r="N141" s="11">
        <f t="shared" si="76"/>
        <v>5229.167860196505</v>
      </c>
      <c r="O141" s="11">
        <f t="shared" si="77"/>
        <v>5229.167860196505</v>
      </c>
      <c r="P141" s="1">
        <f t="shared" si="78"/>
        <v>0</v>
      </c>
      <c r="Q141" s="11">
        <f t="shared" si="79"/>
        <v>-360.16786019650499</v>
      </c>
      <c r="R141" s="11">
        <f t="shared" si="55"/>
        <v>212.31290903426452</v>
      </c>
      <c r="S141" s="11">
        <f t="shared" si="80"/>
        <v>-440.42174379359494</v>
      </c>
      <c r="T141" s="11">
        <f t="shared" si="62"/>
        <v>5441.4807692307695</v>
      </c>
      <c r="U141" s="11">
        <f t="shared" si="63"/>
        <v>5309.4217437935949</v>
      </c>
      <c r="V141" s="11">
        <f t="shared" si="64"/>
        <v>750924.34615384624</v>
      </c>
      <c r="W141" s="11">
        <f t="shared" si="81"/>
        <v>19044</v>
      </c>
      <c r="X141" s="11">
        <f t="shared" si="65"/>
        <v>5250.0303406765443</v>
      </c>
      <c r="Y141" s="11">
        <f t="shared" si="66"/>
        <v>4697.6914580491484</v>
      </c>
      <c r="Z141" s="11">
        <f t="shared" si="67"/>
        <v>171.30854195085158</v>
      </c>
      <c r="AA141" s="3">
        <f t="shared" si="68"/>
        <v>25964.48822500007</v>
      </c>
      <c r="AB141" s="3">
        <f t="shared" si="82"/>
        <v>484451.78258180432</v>
      </c>
      <c r="AC141" s="3">
        <f t="shared" si="69"/>
        <v>3.518351652307488E-2</v>
      </c>
    </row>
    <row r="142" spans="2:29" ht="15.75" x14ac:dyDescent="0.25">
      <c r="B142" s="2">
        <v>139</v>
      </c>
      <c r="C142" s="2">
        <v>201435</v>
      </c>
      <c r="D142" s="2" t="str">
        <f t="shared" si="70"/>
        <v>2014</v>
      </c>
      <c r="E142" s="2" t="str">
        <f t="shared" si="71"/>
        <v>35</v>
      </c>
      <c r="F142" s="2">
        <v>4629</v>
      </c>
      <c r="G142" s="3">
        <f t="shared" si="53"/>
        <v>5463.2788461538457</v>
      </c>
      <c r="H142" s="13">
        <f t="shared" si="72"/>
        <v>5445.3846153846152</v>
      </c>
      <c r="I142" s="11">
        <f t="shared" si="73"/>
        <v>0.85007769458963134</v>
      </c>
      <c r="J142" s="11">
        <f t="shared" si="54"/>
        <v>0.84729338010246746</v>
      </c>
      <c r="K142" s="1">
        <v>139</v>
      </c>
      <c r="L142" s="1">
        <f t="shared" si="74"/>
        <v>19321</v>
      </c>
      <c r="M142" s="1">
        <f t="shared" si="75"/>
        <v>643431</v>
      </c>
      <c r="N142" s="11">
        <f t="shared" si="76"/>
        <v>5234.4754031350785</v>
      </c>
      <c r="O142" s="11">
        <f t="shared" si="77"/>
        <v>5234.4754031350785</v>
      </c>
      <c r="P142" s="1">
        <f t="shared" si="78"/>
        <v>0</v>
      </c>
      <c r="Q142" s="11">
        <f t="shared" si="79"/>
        <v>-605.47540313507852</v>
      </c>
      <c r="R142" s="11">
        <f t="shared" si="55"/>
        <v>228.80344301876721</v>
      </c>
      <c r="S142" s="11">
        <f t="shared" si="80"/>
        <v>-504.47928673216848</v>
      </c>
      <c r="T142" s="11">
        <f t="shared" si="62"/>
        <v>5463.2788461538457</v>
      </c>
      <c r="U142" s="11">
        <f t="shared" si="63"/>
        <v>5133.4792867321685</v>
      </c>
      <c r="V142" s="11">
        <f t="shared" si="64"/>
        <v>759395.75961538451</v>
      </c>
      <c r="W142" s="11">
        <f t="shared" si="81"/>
        <v>19321</v>
      </c>
      <c r="X142" s="11">
        <f t="shared" si="65"/>
        <v>5254.9133706523271</v>
      </c>
      <c r="Y142" s="11">
        <f t="shared" si="66"/>
        <v>4452.4533119656608</v>
      </c>
      <c r="Z142" s="11">
        <f t="shared" si="67"/>
        <v>176.54668803433924</v>
      </c>
      <c r="AA142" s="3">
        <f t="shared" si="68"/>
        <v>160909.28822500017</v>
      </c>
      <c r="AB142" s="3">
        <f t="shared" si="82"/>
        <v>885977.63811525865</v>
      </c>
      <c r="AC142" s="3">
        <f t="shared" si="69"/>
        <v>3.8139271556348942E-2</v>
      </c>
    </row>
    <row r="143" spans="2:29" ht="15.75" x14ac:dyDescent="0.25">
      <c r="B143" s="2">
        <v>140</v>
      </c>
      <c r="C143" s="2">
        <v>201436</v>
      </c>
      <c r="D143" s="2" t="str">
        <f t="shared" si="70"/>
        <v>2014</v>
      </c>
      <c r="E143" s="2" t="str">
        <f t="shared" si="71"/>
        <v>36</v>
      </c>
      <c r="F143" s="2">
        <v>4458</v>
      </c>
      <c r="G143" s="3">
        <f t="shared" si="53"/>
        <v>5458.4326923076924</v>
      </c>
      <c r="H143" s="13">
        <f t="shared" si="72"/>
        <v>5445.3846153846152</v>
      </c>
      <c r="I143" s="11">
        <f t="shared" si="73"/>
        <v>0.8186749540895607</v>
      </c>
      <c r="J143" s="11">
        <f t="shared" si="54"/>
        <v>0.81671795757094257</v>
      </c>
      <c r="K143" s="1">
        <v>140</v>
      </c>
      <c r="L143" s="1">
        <f t="shared" si="74"/>
        <v>19600</v>
      </c>
      <c r="M143" s="1">
        <f t="shared" si="75"/>
        <v>624120</v>
      </c>
      <c r="N143" s="11">
        <f t="shared" si="76"/>
        <v>5239.7829460736521</v>
      </c>
      <c r="O143" s="11">
        <f t="shared" si="77"/>
        <v>5239.7829460736521</v>
      </c>
      <c r="P143" s="1">
        <f t="shared" si="78"/>
        <v>0</v>
      </c>
      <c r="Q143" s="11">
        <f t="shared" si="79"/>
        <v>-781.78294607365206</v>
      </c>
      <c r="R143" s="11">
        <f t="shared" si="55"/>
        <v>218.64974623404032</v>
      </c>
      <c r="S143" s="11">
        <f t="shared" si="80"/>
        <v>-648.78682967074201</v>
      </c>
      <c r="T143" s="11">
        <f t="shared" si="62"/>
        <v>5458.4326923076924</v>
      </c>
      <c r="U143" s="11">
        <f t="shared" si="63"/>
        <v>5106.786829670742</v>
      </c>
      <c r="V143" s="11">
        <f t="shared" si="64"/>
        <v>764180.57692307688</v>
      </c>
      <c r="W143" s="11">
        <f t="shared" si="81"/>
        <v>19600</v>
      </c>
      <c r="X143" s="11">
        <f t="shared" si="65"/>
        <v>5259.796400628109</v>
      </c>
      <c r="Y143" s="11">
        <f t="shared" si="66"/>
        <v>4295.770173559984</v>
      </c>
      <c r="Z143" s="11">
        <f t="shared" si="67"/>
        <v>162.22982644001604</v>
      </c>
      <c r="AA143" s="3">
        <f t="shared" si="68"/>
        <v>327338.45822500024</v>
      </c>
      <c r="AB143" s="3">
        <f t="shared" si="82"/>
        <v>1205487.5926133601</v>
      </c>
      <c r="AC143" s="3">
        <f t="shared" si="69"/>
        <v>3.6390719255275018E-2</v>
      </c>
    </row>
    <row r="144" spans="2:29" ht="15.75" x14ac:dyDescent="0.25">
      <c r="B144" s="2">
        <v>141</v>
      </c>
      <c r="C144" s="2">
        <v>201437</v>
      </c>
      <c r="D144" s="2" t="str">
        <f t="shared" si="70"/>
        <v>2014</v>
      </c>
      <c r="E144" s="2" t="str">
        <f t="shared" si="71"/>
        <v>37</v>
      </c>
      <c r="F144" s="2">
        <v>4507</v>
      </c>
      <c r="G144" s="3">
        <f t="shared" si="53"/>
        <v>5444.8653846153848</v>
      </c>
      <c r="H144" s="13">
        <f t="shared" si="72"/>
        <v>5445.3846153846152</v>
      </c>
      <c r="I144" s="11">
        <f t="shared" si="73"/>
        <v>0.82767340019776803</v>
      </c>
      <c r="J144" s="11">
        <f t="shared" si="54"/>
        <v>0.82775232841102941</v>
      </c>
      <c r="K144" s="1">
        <v>141</v>
      </c>
      <c r="L144" s="1">
        <f t="shared" si="74"/>
        <v>19881</v>
      </c>
      <c r="M144" s="1">
        <f t="shared" si="75"/>
        <v>635487</v>
      </c>
      <c r="N144" s="11">
        <f t="shared" si="76"/>
        <v>5245.0904890122256</v>
      </c>
      <c r="O144" s="11">
        <f t="shared" si="77"/>
        <v>5245.0904890122256</v>
      </c>
      <c r="P144" s="1">
        <f t="shared" si="78"/>
        <v>0</v>
      </c>
      <c r="Q144" s="11">
        <f t="shared" si="79"/>
        <v>-738.09048901222559</v>
      </c>
      <c r="R144" s="11">
        <f t="shared" si="55"/>
        <v>199.77489560315917</v>
      </c>
      <c r="S144" s="11">
        <f t="shared" si="80"/>
        <v>-1162.5943726093155</v>
      </c>
      <c r="T144" s="11">
        <f t="shared" si="62"/>
        <v>5444.8653846153848</v>
      </c>
      <c r="U144" s="11">
        <f t="shared" si="63"/>
        <v>5669.5943726093155</v>
      </c>
      <c r="V144" s="11">
        <f t="shared" si="64"/>
        <v>767726.01923076925</v>
      </c>
      <c r="W144" s="11">
        <f t="shared" si="81"/>
        <v>19881</v>
      </c>
      <c r="X144" s="11">
        <f t="shared" si="65"/>
        <v>5264.6794306038919</v>
      </c>
      <c r="Y144" s="11">
        <f t="shared" si="66"/>
        <v>4357.8506570200243</v>
      </c>
      <c r="Z144" s="11">
        <f t="shared" si="67"/>
        <v>149.1493429799757</v>
      </c>
      <c r="AA144" s="3">
        <f t="shared" si="68"/>
        <v>273670.2282250002</v>
      </c>
      <c r="AB144" s="3">
        <f t="shared" si="82"/>
        <v>1073019.4191479839</v>
      </c>
      <c r="AC144" s="3">
        <f t="shared" si="69"/>
        <v>3.3092820718876349E-2</v>
      </c>
    </row>
    <row r="145" spans="2:29" ht="15.75" x14ac:dyDescent="0.25">
      <c r="B145" s="2">
        <v>142</v>
      </c>
      <c r="C145" s="2">
        <v>201438</v>
      </c>
      <c r="D145" s="2" t="str">
        <f t="shared" si="70"/>
        <v>2014</v>
      </c>
      <c r="E145" s="2" t="str">
        <f t="shared" si="71"/>
        <v>38</v>
      </c>
      <c r="F145" s="2">
        <v>4265</v>
      </c>
      <c r="G145" s="3">
        <f t="shared" si="53"/>
        <v>5445.1826923076924</v>
      </c>
      <c r="H145" s="13">
        <f t="shared" si="72"/>
        <v>5445.3846153846152</v>
      </c>
      <c r="I145" s="11">
        <f t="shared" si="73"/>
        <v>0.7832320949286623</v>
      </c>
      <c r="J145" s="11">
        <f t="shared" si="54"/>
        <v>0.7832611394334088</v>
      </c>
      <c r="K145" s="1">
        <v>142</v>
      </c>
      <c r="L145" s="1">
        <f t="shared" si="74"/>
        <v>20164</v>
      </c>
      <c r="M145" s="1">
        <f t="shared" si="75"/>
        <v>605630</v>
      </c>
      <c r="N145" s="11">
        <f t="shared" si="76"/>
        <v>5250.3980319507991</v>
      </c>
      <c r="O145" s="11">
        <f t="shared" si="77"/>
        <v>5250.3980319507991</v>
      </c>
      <c r="P145" s="1">
        <f t="shared" si="78"/>
        <v>0</v>
      </c>
      <c r="Q145" s="11">
        <f t="shared" si="79"/>
        <v>-985.39803195079912</v>
      </c>
      <c r="R145" s="11">
        <f t="shared" si="55"/>
        <v>194.78466035689326</v>
      </c>
      <c r="S145" s="11">
        <f t="shared" si="80"/>
        <v>-1320.4019155478891</v>
      </c>
      <c r="T145" s="11">
        <f t="shared" si="62"/>
        <v>5445.1826923076924</v>
      </c>
      <c r="U145" s="11">
        <f t="shared" si="63"/>
        <v>5585.4019155478891</v>
      </c>
      <c r="V145" s="11">
        <f t="shared" si="64"/>
        <v>773215.94230769237</v>
      </c>
      <c r="W145" s="11">
        <f t="shared" si="81"/>
        <v>20164</v>
      </c>
      <c r="X145" s="11">
        <f t="shared" si="65"/>
        <v>5269.5624605796738</v>
      </c>
      <c r="Y145" s="11">
        <f t="shared" si="66"/>
        <v>4127.4434971891524</v>
      </c>
      <c r="Z145" s="11">
        <f t="shared" si="67"/>
        <v>137.55650281084763</v>
      </c>
      <c r="AA145" s="3">
        <f t="shared" si="68"/>
        <v>585431.56822500029</v>
      </c>
      <c r="AB145" s="3">
        <f t="shared" si="82"/>
        <v>1603448.9978712397</v>
      </c>
      <c r="AC145" s="3">
        <f t="shared" si="69"/>
        <v>3.2252403941582096E-2</v>
      </c>
    </row>
    <row r="146" spans="2:29" ht="15.75" x14ac:dyDescent="0.25">
      <c r="B146" s="2">
        <v>143</v>
      </c>
      <c r="C146" s="2">
        <v>201439</v>
      </c>
      <c r="D146" s="2" t="str">
        <f t="shared" si="70"/>
        <v>2014</v>
      </c>
      <c r="E146" s="2" t="str">
        <f t="shared" si="71"/>
        <v>39</v>
      </c>
      <c r="F146" s="2">
        <v>3680</v>
      </c>
      <c r="G146" s="3">
        <f t="shared" si="53"/>
        <v>5455.3846153846152</v>
      </c>
      <c r="H146" s="13">
        <f t="shared" si="72"/>
        <v>5445.3846153846152</v>
      </c>
      <c r="I146" s="11">
        <f t="shared" si="73"/>
        <v>0.67580166690210486</v>
      </c>
      <c r="J146" s="11">
        <f t="shared" si="54"/>
        <v>0.67456288776085727</v>
      </c>
      <c r="K146" s="1">
        <v>143</v>
      </c>
      <c r="L146" s="1">
        <f t="shared" si="74"/>
        <v>20449</v>
      </c>
      <c r="M146" s="1">
        <f t="shared" si="75"/>
        <v>526240</v>
      </c>
      <c r="N146" s="11">
        <f t="shared" si="76"/>
        <v>5255.7055748893727</v>
      </c>
      <c r="O146" s="11">
        <f t="shared" si="77"/>
        <v>5255.7055748893727</v>
      </c>
      <c r="P146" s="1">
        <f t="shared" si="78"/>
        <v>0</v>
      </c>
      <c r="Q146" s="11">
        <f t="shared" si="79"/>
        <v>-1575.7055748893727</v>
      </c>
      <c r="R146" s="11">
        <f t="shared" si="55"/>
        <v>199.67904049524259</v>
      </c>
      <c r="S146" s="11">
        <f t="shared" si="80"/>
        <v>-1417.4594584864626</v>
      </c>
      <c r="T146" s="11">
        <f t="shared" si="62"/>
        <v>5455.3846153846152</v>
      </c>
      <c r="U146" s="11">
        <f t="shared" si="63"/>
        <v>5097.4594584864626</v>
      </c>
      <c r="V146" s="11">
        <f t="shared" si="64"/>
        <v>780120</v>
      </c>
      <c r="W146" s="11">
        <f t="shared" si="81"/>
        <v>20449</v>
      </c>
      <c r="X146" s="11">
        <f t="shared" si="65"/>
        <v>5274.4454905554567</v>
      </c>
      <c r="Y146" s="11">
        <f t="shared" si="66"/>
        <v>3557.9451814463205</v>
      </c>
      <c r="Z146" s="11">
        <f t="shared" si="67"/>
        <v>122.05481855367952</v>
      </c>
      <c r="AA146" s="3">
        <f t="shared" si="68"/>
        <v>1822864.5182250007</v>
      </c>
      <c r="AB146" s="3">
        <f t="shared" si="82"/>
        <v>3370058.7699177656</v>
      </c>
      <c r="AC146" s="3">
        <f t="shared" si="69"/>
        <v>3.3167070259152047E-2</v>
      </c>
    </row>
    <row r="147" spans="2:29" ht="15.75" x14ac:dyDescent="0.25">
      <c r="B147" s="2">
        <v>144</v>
      </c>
      <c r="C147" s="2">
        <v>201440</v>
      </c>
      <c r="D147" s="2" t="str">
        <f t="shared" si="70"/>
        <v>2014</v>
      </c>
      <c r="E147" s="2" t="str">
        <f t="shared" si="71"/>
        <v>40</v>
      </c>
      <c r="F147" s="2">
        <v>4338</v>
      </c>
      <c r="G147" s="3">
        <f t="shared" si="53"/>
        <v>5442.125</v>
      </c>
      <c r="H147" s="13">
        <f t="shared" si="72"/>
        <v>5445.3846153846152</v>
      </c>
      <c r="I147" s="11">
        <f t="shared" si="73"/>
        <v>0.79663794321231818</v>
      </c>
      <c r="J147" s="11">
        <f t="shared" si="54"/>
        <v>0.79711509750327303</v>
      </c>
      <c r="K147" s="1">
        <v>144</v>
      </c>
      <c r="L147" s="1">
        <f t="shared" si="74"/>
        <v>20736</v>
      </c>
      <c r="M147" s="1">
        <f t="shared" si="75"/>
        <v>624672</v>
      </c>
      <c r="N147" s="11">
        <f t="shared" si="76"/>
        <v>5261.0131178279462</v>
      </c>
      <c r="O147" s="11">
        <f t="shared" si="77"/>
        <v>5261.0131178279462</v>
      </c>
      <c r="P147" s="1">
        <f t="shared" si="78"/>
        <v>0</v>
      </c>
      <c r="Q147" s="11">
        <f t="shared" si="79"/>
        <v>-923.01311782794619</v>
      </c>
      <c r="R147" s="11">
        <f t="shared" si="55"/>
        <v>181.11188217205381</v>
      </c>
      <c r="S147" s="11">
        <f t="shared" si="80"/>
        <v>-1089.2670014250361</v>
      </c>
      <c r="T147" s="11">
        <f t="shared" si="62"/>
        <v>5442.125</v>
      </c>
      <c r="U147" s="11">
        <f t="shared" si="63"/>
        <v>5427.2670014250361</v>
      </c>
      <c r="V147" s="11">
        <f t="shared" si="64"/>
        <v>783666</v>
      </c>
      <c r="W147" s="11">
        <f t="shared" si="81"/>
        <v>20736</v>
      </c>
      <c r="X147" s="11">
        <f t="shared" si="65"/>
        <v>5279.3285205312386</v>
      </c>
      <c r="Y147" s="11">
        <f t="shared" si="66"/>
        <v>4208.2324683950683</v>
      </c>
      <c r="Z147" s="11">
        <f t="shared" si="67"/>
        <v>129.76753160493172</v>
      </c>
      <c r="AA147" s="3">
        <f t="shared" si="68"/>
        <v>479050.85822500032</v>
      </c>
      <c r="AB147" s="3">
        <f t="shared" si="82"/>
        <v>1405373.9622146816</v>
      </c>
      <c r="AC147" s="3">
        <f t="shared" si="69"/>
        <v>2.9914138221514917E-2</v>
      </c>
    </row>
    <row r="148" spans="2:29" ht="15.75" x14ac:dyDescent="0.25">
      <c r="B148" s="2">
        <v>145</v>
      </c>
      <c r="C148" s="2">
        <v>201441</v>
      </c>
      <c r="D148" s="2" t="str">
        <f t="shared" si="70"/>
        <v>2014</v>
      </c>
      <c r="E148" s="2" t="str">
        <f t="shared" si="71"/>
        <v>41</v>
      </c>
      <c r="F148" s="2">
        <v>4104</v>
      </c>
      <c r="G148" s="3">
        <f t="shared" si="53"/>
        <v>5448</v>
      </c>
      <c r="H148" s="13">
        <f t="shared" si="72"/>
        <v>5445.3846153846152</v>
      </c>
      <c r="I148" s="11">
        <f t="shared" si="73"/>
        <v>0.75366577200169516</v>
      </c>
      <c r="J148" s="11">
        <f t="shared" si="54"/>
        <v>0.75330396475770922</v>
      </c>
      <c r="K148" s="1">
        <v>145</v>
      </c>
      <c r="L148" s="1">
        <f t="shared" si="74"/>
        <v>21025</v>
      </c>
      <c r="M148" s="1">
        <f t="shared" si="75"/>
        <v>595080</v>
      </c>
      <c r="N148" s="11">
        <f t="shared" si="76"/>
        <v>5266.3206607665197</v>
      </c>
      <c r="O148" s="11">
        <f t="shared" si="77"/>
        <v>5266.3206607665188</v>
      </c>
      <c r="P148" s="1">
        <f t="shared" si="78"/>
        <v>0</v>
      </c>
      <c r="Q148" s="11">
        <f t="shared" si="79"/>
        <v>-1162.3206607665197</v>
      </c>
      <c r="R148" s="11">
        <f t="shared" si="55"/>
        <v>181.67933923348028</v>
      </c>
      <c r="S148" s="11">
        <f t="shared" si="80"/>
        <v>-1423.5745443636097</v>
      </c>
      <c r="T148" s="11">
        <f t="shared" si="62"/>
        <v>5448</v>
      </c>
      <c r="U148" s="11">
        <f t="shared" si="63"/>
        <v>5527.5745443636097</v>
      </c>
      <c r="V148" s="11">
        <f t="shared" si="64"/>
        <v>789960</v>
      </c>
      <c r="W148" s="11">
        <f t="shared" si="81"/>
        <v>21025</v>
      </c>
      <c r="X148" s="11">
        <f t="shared" si="65"/>
        <v>5284.2115505070215</v>
      </c>
      <c r="Y148" s="11">
        <f t="shared" si="66"/>
        <v>3980.6175116154213</v>
      </c>
      <c r="Z148" s="11">
        <f t="shared" si="67"/>
        <v>123.38248838457866</v>
      </c>
      <c r="AA148" s="3">
        <f t="shared" si="68"/>
        <v>857726.03822500037</v>
      </c>
      <c r="AB148" s="3">
        <f t="shared" si="82"/>
        <v>1996850.6260212022</v>
      </c>
      <c r="AC148" s="3">
        <f t="shared" si="69"/>
        <v>3.0063959158035738E-2</v>
      </c>
    </row>
    <row r="149" spans="2:29" ht="15.75" x14ac:dyDescent="0.25">
      <c r="B149" s="2">
        <v>146</v>
      </c>
      <c r="C149" s="2">
        <v>201442</v>
      </c>
      <c r="D149" s="2" t="str">
        <f t="shared" si="70"/>
        <v>2014</v>
      </c>
      <c r="E149" s="2" t="str">
        <f t="shared" si="71"/>
        <v>42</v>
      </c>
      <c r="F149" s="2">
        <v>4034</v>
      </c>
      <c r="G149" s="3">
        <f t="shared" si="53"/>
        <v>5431.7692307692305</v>
      </c>
      <c r="H149" s="13">
        <f t="shared" si="72"/>
        <v>5445.3846153846152</v>
      </c>
      <c r="I149" s="11">
        <f t="shared" si="73"/>
        <v>0.74081084898997041</v>
      </c>
      <c r="J149" s="11">
        <f t="shared" si="54"/>
        <v>0.74266778072026396</v>
      </c>
      <c r="K149" s="1">
        <v>146</v>
      </c>
      <c r="L149" s="1">
        <f t="shared" si="74"/>
        <v>21316</v>
      </c>
      <c r="M149" s="1">
        <f t="shared" si="75"/>
        <v>588964</v>
      </c>
      <c r="N149" s="11">
        <f t="shared" si="76"/>
        <v>5271.6282037050933</v>
      </c>
      <c r="O149" s="11">
        <f t="shared" si="77"/>
        <v>5271.6282037050923</v>
      </c>
      <c r="P149" s="1">
        <f t="shared" si="78"/>
        <v>0</v>
      </c>
      <c r="Q149" s="11">
        <f>F149-N149</f>
        <v>-1237.6282037050933</v>
      </c>
      <c r="R149" s="11">
        <f t="shared" si="55"/>
        <v>160.14102706413723</v>
      </c>
      <c r="S149" s="11">
        <f t="shared" si="80"/>
        <v>-1546.1320873021832</v>
      </c>
      <c r="T149" s="11">
        <f t="shared" si="62"/>
        <v>5431.7692307692305</v>
      </c>
      <c r="U149" s="11">
        <f t="shared" si="63"/>
        <v>5580.1320873021832</v>
      </c>
      <c r="V149" s="11">
        <f t="shared" si="64"/>
        <v>793038.30769230763</v>
      </c>
      <c r="W149" s="11">
        <f t="shared" si="81"/>
        <v>21316</v>
      </c>
      <c r="X149" s="11">
        <f t="shared" si="65"/>
        <v>5289.0945804828034</v>
      </c>
      <c r="Y149" s="11">
        <f t="shared" si="66"/>
        <v>3928.0401341067391</v>
      </c>
      <c r="Z149" s="11">
        <f t="shared" si="67"/>
        <v>105.95986589326094</v>
      </c>
      <c r="AA149" s="3">
        <f t="shared" si="68"/>
        <v>992284.9382250004</v>
      </c>
      <c r="AB149" s="3">
        <f t="shared" si="82"/>
        <v>2148209.1543509117</v>
      </c>
      <c r="AC149" s="3">
        <f t="shared" si="69"/>
        <v>2.6266699527332904E-2</v>
      </c>
    </row>
    <row r="150" spans="2:29" ht="15.75" x14ac:dyDescent="0.25">
      <c r="B150" s="2">
        <v>147</v>
      </c>
      <c r="C150" s="2">
        <v>201443</v>
      </c>
      <c r="D150" s="2" t="str">
        <f t="shared" si="70"/>
        <v>2014</v>
      </c>
      <c r="E150" s="2" t="str">
        <f t="shared" si="71"/>
        <v>43</v>
      </c>
      <c r="F150" s="2">
        <v>3639</v>
      </c>
      <c r="G150" s="3">
        <f t="shared" si="53"/>
        <v>5426.2019230769229</v>
      </c>
      <c r="H150" s="13">
        <f t="shared" si="72"/>
        <v>5445.3846153846152</v>
      </c>
      <c r="I150" s="11">
        <f t="shared" si="73"/>
        <v>0.66827235485238035</v>
      </c>
      <c r="J150" s="11">
        <f t="shared" si="54"/>
        <v>0.67063482922075046</v>
      </c>
      <c r="K150" s="1">
        <v>147</v>
      </c>
      <c r="L150" s="1">
        <f t="shared" si="74"/>
        <v>21609</v>
      </c>
      <c r="M150" s="1">
        <f t="shared" si="75"/>
        <v>534933</v>
      </c>
      <c r="N150" s="11">
        <f t="shared" si="76"/>
        <v>5276.9357466436668</v>
      </c>
      <c r="O150" s="11">
        <f t="shared" si="77"/>
        <v>5276.9357466436659</v>
      </c>
      <c r="P150" s="1">
        <f t="shared" si="78"/>
        <v>0</v>
      </c>
      <c r="Q150" s="11">
        <f t="shared" si="79"/>
        <v>-1637.9357466436668</v>
      </c>
      <c r="R150" s="11">
        <f t="shared" si="55"/>
        <v>149.26617643325608</v>
      </c>
      <c r="S150" s="11">
        <f t="shared" si="80"/>
        <v>-1811.6896302407567</v>
      </c>
      <c r="T150" s="11">
        <f t="shared" si="62"/>
        <v>5426.2019230769229</v>
      </c>
      <c r="U150" s="11">
        <f t="shared" si="63"/>
        <v>5450.6896302407567</v>
      </c>
      <c r="V150" s="11">
        <f t="shared" si="64"/>
        <v>797651.68269230763</v>
      </c>
      <c r="W150" s="11">
        <f t="shared" si="81"/>
        <v>21609</v>
      </c>
      <c r="X150" s="11">
        <f t="shared" si="65"/>
        <v>5293.9776104585862</v>
      </c>
      <c r="Y150" s="11">
        <f t="shared" si="66"/>
        <v>3550.3257706883705</v>
      </c>
      <c r="Z150" s="11">
        <f t="shared" si="67"/>
        <v>88.67422931162946</v>
      </c>
      <c r="AA150" s="3">
        <f t="shared" si="68"/>
        <v>1935256.5882250005</v>
      </c>
      <c r="AB150" s="3">
        <f t="shared" si="82"/>
        <v>3398091.8269157414</v>
      </c>
      <c r="AC150" s="3">
        <f t="shared" si="69"/>
        <v>2.4367746444525822E-2</v>
      </c>
    </row>
    <row r="151" spans="2:29" ht="15.75" x14ac:dyDescent="0.25">
      <c r="B151" s="2">
        <v>148</v>
      </c>
      <c r="C151" s="2">
        <v>201444</v>
      </c>
      <c r="D151" s="2" t="str">
        <f t="shared" si="70"/>
        <v>2014</v>
      </c>
      <c r="E151" s="2" t="str">
        <f t="shared" si="71"/>
        <v>44</v>
      </c>
      <c r="F151" s="2">
        <v>3828</v>
      </c>
      <c r="G151" s="3">
        <f t="shared" si="53"/>
        <v>5435.3653846153848</v>
      </c>
      <c r="H151" s="13">
        <f t="shared" si="72"/>
        <v>5445.3846153846152</v>
      </c>
      <c r="I151" s="11">
        <f t="shared" si="73"/>
        <v>0.70298064698403728</v>
      </c>
      <c r="J151" s="11">
        <f t="shared" si="54"/>
        <v>0.70427647989131015</v>
      </c>
      <c r="K151" s="1">
        <v>148</v>
      </c>
      <c r="L151" s="1">
        <f t="shared" si="74"/>
        <v>21904</v>
      </c>
      <c r="M151" s="1">
        <f t="shared" si="75"/>
        <v>566544</v>
      </c>
      <c r="N151" s="11">
        <f t="shared" si="76"/>
        <v>5282.2432895822403</v>
      </c>
      <c r="O151" s="11">
        <f t="shared" si="77"/>
        <v>5282.2432895822394</v>
      </c>
      <c r="P151" s="1">
        <f t="shared" si="78"/>
        <v>0</v>
      </c>
      <c r="Q151" s="11">
        <f t="shared" si="79"/>
        <v>-1454.2432895822403</v>
      </c>
      <c r="R151" s="11">
        <f t="shared" si="55"/>
        <v>153.12209503314443</v>
      </c>
      <c r="S151" s="11">
        <f t="shared" si="80"/>
        <v>-1639.9971731793303</v>
      </c>
      <c r="T151" s="11">
        <f t="shared" si="62"/>
        <v>5435.3653846153848</v>
      </c>
      <c r="U151" s="11">
        <f t="shared" si="63"/>
        <v>5467.9971731793303</v>
      </c>
      <c r="V151" s="11">
        <f t="shared" si="64"/>
        <v>804434.07692307699</v>
      </c>
      <c r="W151" s="11">
        <f t="shared" si="81"/>
        <v>21904</v>
      </c>
      <c r="X151" s="11">
        <f t="shared" si="65"/>
        <v>5298.8606404343682</v>
      </c>
      <c r="Y151" s="11">
        <f t="shared" si="66"/>
        <v>3731.8629192797302</v>
      </c>
      <c r="Z151" s="11">
        <f t="shared" si="67"/>
        <v>96.137080720269751</v>
      </c>
      <c r="AA151" s="3">
        <f t="shared" si="68"/>
        <v>1445128.5582250005</v>
      </c>
      <c r="AB151" s="3">
        <f t="shared" si="82"/>
        <v>2761759.5288740238</v>
      </c>
      <c r="AC151" s="3">
        <f t="shared" si="69"/>
        <v>2.5114179916475902E-2</v>
      </c>
    </row>
    <row r="152" spans="2:29" ht="15.75" x14ac:dyDescent="0.25">
      <c r="B152" s="2">
        <v>149</v>
      </c>
      <c r="C152" s="2">
        <v>201445</v>
      </c>
      <c r="D152" s="2" t="str">
        <f t="shared" si="70"/>
        <v>2014</v>
      </c>
      <c r="E152" s="2" t="str">
        <f t="shared" si="71"/>
        <v>45</v>
      </c>
      <c r="F152" s="2">
        <v>4444</v>
      </c>
      <c r="G152" s="3">
        <f t="shared" si="53"/>
        <v>5426.9807692307695</v>
      </c>
      <c r="H152" s="13">
        <f t="shared" si="72"/>
        <v>5445.3846153846152</v>
      </c>
      <c r="I152" s="11">
        <f t="shared" si="73"/>
        <v>0.81610396948721575</v>
      </c>
      <c r="J152" s="11">
        <f t="shared" si="54"/>
        <v>0.81887152156426402</v>
      </c>
      <c r="K152" s="1">
        <v>149</v>
      </c>
      <c r="L152" s="1">
        <f t="shared" si="74"/>
        <v>22201</v>
      </c>
      <c r="M152" s="1">
        <f t="shared" si="75"/>
        <v>662156</v>
      </c>
      <c r="N152" s="11">
        <f t="shared" si="76"/>
        <v>5287.5508325208139</v>
      </c>
      <c r="O152" s="11">
        <f t="shared" si="77"/>
        <v>5287.5508325208129</v>
      </c>
      <c r="P152" s="1">
        <f t="shared" si="78"/>
        <v>0</v>
      </c>
      <c r="Q152" s="11">
        <f t="shared" si="79"/>
        <v>-843.55083252081386</v>
      </c>
      <c r="R152" s="11">
        <f t="shared" si="55"/>
        <v>139.42993670995565</v>
      </c>
      <c r="S152" s="11">
        <f t="shared" si="80"/>
        <v>-1213.2252663816605</v>
      </c>
      <c r="T152" s="11">
        <f t="shared" si="62"/>
        <v>5426.9807692307695</v>
      </c>
      <c r="U152" s="11">
        <f t="shared" si="63"/>
        <v>5657.2252663816607</v>
      </c>
      <c r="V152" s="11">
        <f t="shared" si="64"/>
        <v>808620.13461538462</v>
      </c>
      <c r="W152" s="11">
        <f t="shared" si="81"/>
        <v>22201</v>
      </c>
      <c r="X152" s="11">
        <f t="shared" si="65"/>
        <v>5303.743670410151</v>
      </c>
      <c r="Y152" s="11">
        <f t="shared" si="66"/>
        <v>4343.0846493755944</v>
      </c>
      <c r="Z152" s="11">
        <f t="shared" si="67"/>
        <v>100.91535062440562</v>
      </c>
      <c r="AA152" s="3">
        <f t="shared" si="68"/>
        <v>343554.23822500027</v>
      </c>
      <c r="AB152" s="3">
        <f t="shared" si="82"/>
        <v>1103828.6796349119</v>
      </c>
      <c r="AC152" s="3">
        <f t="shared" si="69"/>
        <v>2.270822471296256E-2</v>
      </c>
    </row>
    <row r="153" spans="2:29" ht="15.75" x14ac:dyDescent="0.25">
      <c r="B153" s="2">
        <v>150</v>
      </c>
      <c r="C153" s="2">
        <v>201446</v>
      </c>
      <c r="D153" s="2" t="str">
        <f t="shared" si="70"/>
        <v>2014</v>
      </c>
      <c r="E153" s="2" t="str">
        <f t="shared" si="71"/>
        <v>46</v>
      </c>
      <c r="F153" s="2">
        <v>4244</v>
      </c>
      <c r="G153" s="3">
        <f t="shared" si="53"/>
        <v>5423.6538461538457</v>
      </c>
      <c r="H153" s="13">
        <f t="shared" si="72"/>
        <v>5445.3846153846152</v>
      </c>
      <c r="I153" s="11">
        <f t="shared" si="73"/>
        <v>0.77937561802514477</v>
      </c>
      <c r="J153" s="11">
        <f t="shared" si="54"/>
        <v>0.78249831578200901</v>
      </c>
      <c r="K153" s="1">
        <v>150</v>
      </c>
      <c r="L153" s="1">
        <f t="shared" si="74"/>
        <v>22500</v>
      </c>
      <c r="M153" s="1">
        <f t="shared" si="75"/>
        <v>636600</v>
      </c>
      <c r="N153" s="11">
        <f t="shared" si="76"/>
        <v>5292.8583754593874</v>
      </c>
      <c r="O153" s="11">
        <f t="shared" si="77"/>
        <v>5292.8583754593865</v>
      </c>
      <c r="P153" s="1">
        <f t="shared" si="78"/>
        <v>0</v>
      </c>
      <c r="Q153" s="11">
        <f t="shared" si="79"/>
        <v>-1048.8583754593874</v>
      </c>
      <c r="R153" s="11">
        <f t="shared" si="55"/>
        <v>130.79547069445834</v>
      </c>
      <c r="S153" s="11">
        <f t="shared" si="80"/>
        <v>-1174.1994759869006</v>
      </c>
      <c r="T153" s="11">
        <f t="shared" si="62"/>
        <v>5423.6538461538457</v>
      </c>
      <c r="U153" s="11">
        <f t="shared" si="63"/>
        <v>5418.1994759869003</v>
      </c>
      <c r="V153" s="11">
        <f t="shared" si="64"/>
        <v>813548.07692307688</v>
      </c>
      <c r="W153" s="11">
        <f t="shared" si="81"/>
        <v>22500</v>
      </c>
      <c r="X153" s="11">
        <f t="shared" si="65"/>
        <v>5308.6267003859339</v>
      </c>
      <c r="Y153" s="11">
        <f t="shared" si="66"/>
        <v>4153.9914521673973</v>
      </c>
      <c r="Z153" s="11">
        <f t="shared" si="67"/>
        <v>90.008547832602744</v>
      </c>
      <c r="AA153" s="3">
        <f t="shared" si="68"/>
        <v>618008.23822500033</v>
      </c>
      <c r="AB153" s="3">
        <f t="shared" si="82"/>
        <v>1536919.83922059</v>
      </c>
      <c r="AC153" s="3">
        <f t="shared" si="69"/>
        <v>2.1208423146230618E-2</v>
      </c>
    </row>
    <row r="154" spans="2:29" ht="15.75" x14ac:dyDescent="0.25">
      <c r="B154" s="2">
        <v>151</v>
      </c>
      <c r="C154" s="2">
        <v>201447</v>
      </c>
      <c r="D154" s="2" t="str">
        <f t="shared" si="70"/>
        <v>2014</v>
      </c>
      <c r="E154" s="2" t="str">
        <f t="shared" si="71"/>
        <v>47</v>
      </c>
      <c r="F154" s="2">
        <v>3893</v>
      </c>
      <c r="G154" s="3">
        <f t="shared" si="53"/>
        <v>5425.3173076923076</v>
      </c>
      <c r="H154" s="13">
        <f t="shared" si="72"/>
        <v>5445.3846153846152</v>
      </c>
      <c r="I154" s="11">
        <f t="shared" si="73"/>
        <v>0.71491736120921034</v>
      </c>
      <c r="J154" s="11">
        <f t="shared" si="54"/>
        <v>0.71756171652491085</v>
      </c>
      <c r="K154" s="1">
        <v>151</v>
      </c>
      <c r="L154" s="1">
        <f t="shared" si="74"/>
        <v>22801</v>
      </c>
      <c r="M154" s="1">
        <f t="shared" si="75"/>
        <v>587843</v>
      </c>
      <c r="N154" s="11">
        <f t="shared" si="76"/>
        <v>5298.1659183979609</v>
      </c>
      <c r="O154" s="11">
        <f t="shared" si="77"/>
        <v>5298.16591839796</v>
      </c>
      <c r="P154" s="1">
        <f t="shared" si="78"/>
        <v>0</v>
      </c>
      <c r="Q154" s="11">
        <f t="shared" si="79"/>
        <v>-1405.1659183979609</v>
      </c>
      <c r="R154" s="11">
        <f t="shared" si="55"/>
        <v>127.1513892943467</v>
      </c>
      <c r="S154" s="11">
        <f t="shared" si="80"/>
        <v>-1154.5070189254739</v>
      </c>
      <c r="T154" s="11">
        <f t="shared" si="62"/>
        <v>5425.3173076923076</v>
      </c>
      <c r="U154" s="11">
        <f t="shared" si="63"/>
        <v>5047.5070189254739</v>
      </c>
      <c r="V154" s="11">
        <f t="shared" si="64"/>
        <v>819222.9134615385</v>
      </c>
      <c r="W154" s="11">
        <f t="shared" si="81"/>
        <v>22801</v>
      </c>
      <c r="X154" s="11">
        <f t="shared" si="65"/>
        <v>5313.5097303617158</v>
      </c>
      <c r="Y154" s="11">
        <f t="shared" si="66"/>
        <v>3812.7711628901689</v>
      </c>
      <c r="Z154" s="11">
        <f t="shared" si="67"/>
        <v>80.228837109831147</v>
      </c>
      <c r="AA154" s="3">
        <f t="shared" si="68"/>
        <v>1293076.0082250005</v>
      </c>
      <c r="AB154" s="3">
        <f t="shared" si="82"/>
        <v>2499390.2566930563</v>
      </c>
      <c r="AC154" s="3">
        <f t="shared" si="69"/>
        <v>2.060848628559752E-2</v>
      </c>
    </row>
    <row r="155" spans="2:29" ht="15.75" x14ac:dyDescent="0.25">
      <c r="B155" s="2">
        <v>152</v>
      </c>
      <c r="C155" s="2">
        <v>201448</v>
      </c>
      <c r="D155" s="2" t="str">
        <f t="shared" si="70"/>
        <v>2014</v>
      </c>
      <c r="E155" s="2" t="str">
        <f t="shared" si="71"/>
        <v>48</v>
      </c>
      <c r="F155" s="2">
        <v>4334</v>
      </c>
      <c r="G155" s="3">
        <f t="shared" si="53"/>
        <v>5411.3653846153848</v>
      </c>
      <c r="H155" s="13">
        <f t="shared" si="72"/>
        <v>5445.3846153846152</v>
      </c>
      <c r="I155" s="11">
        <f t="shared" si="73"/>
        <v>0.79590337618307672</v>
      </c>
      <c r="J155" s="11">
        <f t="shared" si="54"/>
        <v>0.80090692310699341</v>
      </c>
      <c r="K155" s="1">
        <v>152</v>
      </c>
      <c r="L155" s="1">
        <f t="shared" si="74"/>
        <v>23104</v>
      </c>
      <c r="M155" s="1">
        <f t="shared" si="75"/>
        <v>658768</v>
      </c>
      <c r="N155" s="11">
        <f t="shared" si="76"/>
        <v>5303.4734613365335</v>
      </c>
      <c r="O155" s="11">
        <f t="shared" si="77"/>
        <v>5303.4734613365335</v>
      </c>
      <c r="P155" s="1">
        <f t="shared" si="78"/>
        <v>0</v>
      </c>
      <c r="Q155" s="11">
        <f t="shared" si="79"/>
        <v>-969.47346133653355</v>
      </c>
      <c r="R155" s="11">
        <f t="shared" si="55"/>
        <v>107.89192327885121</v>
      </c>
      <c r="S155" s="11">
        <f t="shared" si="80"/>
        <v>-507.14789519738014</v>
      </c>
      <c r="T155" s="11">
        <f t="shared" si="62"/>
        <v>5411.3653846153848</v>
      </c>
      <c r="U155" s="11">
        <f t="shared" si="63"/>
        <v>4841.1478951973804</v>
      </c>
      <c r="V155" s="11">
        <f t="shared" si="64"/>
        <v>822527.5384615385</v>
      </c>
      <c r="W155" s="11">
        <f t="shared" si="81"/>
        <v>23104</v>
      </c>
      <c r="X155" s="11">
        <f t="shared" si="65"/>
        <v>5318.3927603374977</v>
      </c>
      <c r="Y155" s="11">
        <f t="shared" si="66"/>
        <v>4259.5375815564148</v>
      </c>
      <c r="Z155" s="11">
        <f t="shared" si="67"/>
        <v>74.462418443585193</v>
      </c>
      <c r="AA155" s="3">
        <f t="shared" si="68"/>
        <v>484603.93822500028</v>
      </c>
      <c r="AB155" s="3">
        <f t="shared" si="82"/>
        <v>1286363.3239892798</v>
      </c>
      <c r="AC155" s="3">
        <f t="shared" si="69"/>
        <v>1.7180991795935671E-2</v>
      </c>
    </row>
    <row r="156" spans="2:29" ht="15.75" x14ac:dyDescent="0.25">
      <c r="B156" s="2">
        <v>153</v>
      </c>
      <c r="C156" s="2">
        <v>201449</v>
      </c>
      <c r="D156" s="2" t="str">
        <f t="shared" si="70"/>
        <v>2014</v>
      </c>
      <c r="E156" s="2" t="str">
        <f t="shared" si="71"/>
        <v>49</v>
      </c>
      <c r="F156" s="2">
        <v>6307</v>
      </c>
      <c r="G156" s="3">
        <f t="shared" si="53"/>
        <v>5369.8365384615381</v>
      </c>
      <c r="H156" s="13">
        <f t="shared" si="72"/>
        <v>5445.3846153846152</v>
      </c>
      <c r="I156" s="11">
        <f t="shared" si="73"/>
        <v>1.1582285633564062</v>
      </c>
      <c r="J156" s="11">
        <f t="shared" si="54"/>
        <v>1.1745236479408663</v>
      </c>
      <c r="K156" s="1">
        <v>153</v>
      </c>
      <c r="L156" s="1">
        <f t="shared" si="74"/>
        <v>23409</v>
      </c>
      <c r="M156" s="1">
        <f t="shared" si="75"/>
        <v>964971</v>
      </c>
      <c r="N156" s="11">
        <f t="shared" si="76"/>
        <v>5308.7810042751071</v>
      </c>
      <c r="O156" s="11">
        <f t="shared" si="77"/>
        <v>5308.7810042751071</v>
      </c>
      <c r="P156" s="1">
        <f t="shared" si="78"/>
        <v>0</v>
      </c>
      <c r="Q156" s="11">
        <f t="shared" si="79"/>
        <v>998.21899572489292</v>
      </c>
      <c r="R156" s="11">
        <f t="shared" si="55"/>
        <v>61.055534186431032</v>
      </c>
      <c r="S156" s="11">
        <f t="shared" si="80"/>
        <v>866.21122853071302</v>
      </c>
      <c r="T156" s="11">
        <f t="shared" si="62"/>
        <v>5369.8365384615381</v>
      </c>
      <c r="U156" s="11">
        <f t="shared" si="63"/>
        <v>5440.788771469287</v>
      </c>
      <c r="V156" s="11">
        <f t="shared" si="64"/>
        <v>821584.99038461538</v>
      </c>
      <c r="W156" s="11">
        <f t="shared" si="81"/>
        <v>23409</v>
      </c>
      <c r="X156" s="11">
        <f t="shared" si="65"/>
        <v>5323.2757903132806</v>
      </c>
      <c r="Y156" s="11">
        <f t="shared" si="66"/>
        <v>6252.3133002340519</v>
      </c>
      <c r="Z156" s="11">
        <f t="shared" si="67"/>
        <v>54.686699765948106</v>
      </c>
      <c r="AA156" s="3">
        <f t="shared" si="68"/>
        <v>1630384.2282249995</v>
      </c>
      <c r="AB156" s="3">
        <f t="shared" si="82"/>
        <v>737187.32609673438</v>
      </c>
      <c r="AC156" s="3">
        <f t="shared" si="69"/>
        <v>8.6707943183681798E-3</v>
      </c>
    </row>
    <row r="157" spans="2:29" ht="15.75" x14ac:dyDescent="0.25">
      <c r="B157" s="2">
        <v>154</v>
      </c>
      <c r="C157" s="2">
        <v>201450</v>
      </c>
      <c r="D157" s="2" t="str">
        <f t="shared" si="70"/>
        <v>2014</v>
      </c>
      <c r="E157" s="2" t="str">
        <f t="shared" si="71"/>
        <v>50</v>
      </c>
      <c r="F157" s="2">
        <v>9101</v>
      </c>
      <c r="G157" s="3">
        <f t="shared" si="53"/>
        <v>5316.9038461538457</v>
      </c>
      <c r="H157" s="13">
        <f t="shared" si="72"/>
        <v>5445.3846153846152</v>
      </c>
      <c r="I157" s="11">
        <f t="shared" si="73"/>
        <v>1.6713236332815369</v>
      </c>
      <c r="J157" s="11">
        <f t="shared" si="54"/>
        <v>1.7117104734898492</v>
      </c>
      <c r="K157" s="1">
        <v>154</v>
      </c>
      <c r="L157" s="1">
        <f t="shared" si="74"/>
        <v>23716</v>
      </c>
      <c r="M157" s="1">
        <f t="shared" si="75"/>
        <v>1401554</v>
      </c>
      <c r="N157" s="11">
        <f t="shared" si="76"/>
        <v>5314.0885472136806</v>
      </c>
      <c r="O157" s="11">
        <f t="shared" si="77"/>
        <v>5314.0885472136806</v>
      </c>
      <c r="P157" s="1">
        <f t="shared" si="78"/>
        <v>0</v>
      </c>
      <c r="Q157" s="11">
        <f t="shared" si="79"/>
        <v>3786.9114527863194</v>
      </c>
      <c r="R157" s="11">
        <f t="shared" si="55"/>
        <v>2.8152989401651212</v>
      </c>
      <c r="S157" s="11">
        <f t="shared" si="80"/>
        <v>3346.570352258806</v>
      </c>
      <c r="T157" s="11">
        <f t="shared" si="62"/>
        <v>5316.9038461538457</v>
      </c>
      <c r="U157" s="11">
        <f t="shared" si="63"/>
        <v>5754.4296477411935</v>
      </c>
      <c r="V157" s="11">
        <f t="shared" si="64"/>
        <v>818803.19230769225</v>
      </c>
      <c r="W157" s="11">
        <f t="shared" si="81"/>
        <v>23716</v>
      </c>
      <c r="X157" s="11">
        <f t="shared" si="65"/>
        <v>5328.1588202890634</v>
      </c>
      <c r="Y157" s="11">
        <f t="shared" si="66"/>
        <v>9120.2652571061099</v>
      </c>
      <c r="Z157" s="11">
        <f t="shared" si="67"/>
        <v>-19.265257106109857</v>
      </c>
      <c r="AA157" s="3">
        <f t="shared" si="68"/>
        <v>16571941.848224998</v>
      </c>
      <c r="AB157" s="3">
        <f t="shared" si="82"/>
        <v>13887160.69431565</v>
      </c>
      <c r="AC157" s="3">
        <f t="shared" si="69"/>
        <v>2.1168286019239485E-3</v>
      </c>
    </row>
    <row r="158" spans="2:29" ht="15.75" x14ac:dyDescent="0.25">
      <c r="B158" s="2">
        <v>155</v>
      </c>
      <c r="C158" s="2">
        <v>201451</v>
      </c>
      <c r="D158" s="2" t="str">
        <f t="shared" si="70"/>
        <v>2014</v>
      </c>
      <c r="E158" s="2" t="str">
        <f t="shared" si="71"/>
        <v>51</v>
      </c>
      <c r="F158" s="2">
        <v>13408</v>
      </c>
      <c r="G158" s="3">
        <f t="shared" si="53"/>
        <v>5243.8942307692305</v>
      </c>
      <c r="H158" s="13">
        <f t="shared" si="72"/>
        <v>5445.3846153846152</v>
      </c>
      <c r="I158" s="11">
        <f t="shared" si="73"/>
        <v>2.4622686820172341</v>
      </c>
      <c r="J158" s="11">
        <f t="shared" si="54"/>
        <v>2.5568784208740936</v>
      </c>
      <c r="K158" s="1">
        <v>155</v>
      </c>
      <c r="L158" s="1">
        <f t="shared" si="74"/>
        <v>24025</v>
      </c>
      <c r="M158" s="1">
        <f t="shared" si="75"/>
        <v>2078240</v>
      </c>
      <c r="N158" s="11">
        <f t="shared" si="76"/>
        <v>5319.3960901522541</v>
      </c>
      <c r="O158" s="11">
        <f t="shared" si="77"/>
        <v>5319.3960901522541</v>
      </c>
      <c r="P158" s="1">
        <f t="shared" si="78"/>
        <v>0</v>
      </c>
      <c r="Q158" s="11">
        <f t="shared" si="79"/>
        <v>8088.6039098477459</v>
      </c>
      <c r="R158" s="11">
        <f t="shared" si="55"/>
        <v>-75.501859383023657</v>
      </c>
      <c r="S158" s="11">
        <f t="shared" si="80"/>
        <v>10110.262809320231</v>
      </c>
      <c r="T158" s="11">
        <f t="shared" si="62"/>
        <v>5243.8942307692305</v>
      </c>
      <c r="U158" s="11">
        <f t="shared" si="63"/>
        <v>3297.7371906797689</v>
      </c>
      <c r="V158" s="11">
        <f t="shared" si="64"/>
        <v>812803.60576923075</v>
      </c>
      <c r="W158" s="11">
        <f t="shared" si="81"/>
        <v>24025</v>
      </c>
      <c r="X158" s="11">
        <f t="shared" si="65"/>
        <v>5333.0418502648454</v>
      </c>
      <c r="Y158" s="11">
        <f t="shared" si="66"/>
        <v>13635.939624560631</v>
      </c>
      <c r="Z158" s="11">
        <f t="shared" si="67"/>
        <v>-227.93962456063127</v>
      </c>
      <c r="AA158" s="3">
        <f t="shared" si="68"/>
        <v>70188621.958224997</v>
      </c>
      <c r="AB158" s="3">
        <f t="shared" si="82"/>
        <v>67934231.098400444</v>
      </c>
      <c r="AC158" s="3">
        <f t="shared" si="69"/>
        <v>1.7000270328209374E-2</v>
      </c>
    </row>
    <row r="159" spans="2:29" ht="15.75" x14ac:dyDescent="0.25">
      <c r="B159" s="2">
        <v>156</v>
      </c>
      <c r="C159" s="2">
        <v>201452</v>
      </c>
      <c r="D159" s="2" t="str">
        <f t="shared" si="70"/>
        <v>2014</v>
      </c>
      <c r="E159" s="2" t="str">
        <f t="shared" si="71"/>
        <v>52</v>
      </c>
      <c r="F159" s="2">
        <v>23068</v>
      </c>
      <c r="G159" s="3">
        <f t="shared" ref="G159:G177" si="83">AVERAGEA(F134:F158,F133/2,F160:F184,F185/2)</f>
        <v>5069.0961538461543</v>
      </c>
      <c r="H159" s="13">
        <f t="shared" si="72"/>
        <v>5445.3846153846152</v>
      </c>
      <c r="I159" s="11">
        <f t="shared" si="73"/>
        <v>4.236248057635259</v>
      </c>
      <c r="J159" s="11">
        <f t="shared" ref="J159:J177" si="84">F159/G159</f>
        <v>4.5507126517016765</v>
      </c>
      <c r="K159" s="1">
        <v>156</v>
      </c>
      <c r="L159" s="1">
        <f t="shared" si="74"/>
        <v>24336</v>
      </c>
      <c r="M159" s="1">
        <f t="shared" si="75"/>
        <v>3598608</v>
      </c>
      <c r="N159" s="11">
        <f t="shared" si="76"/>
        <v>5324.7036330908277</v>
      </c>
      <c r="O159" s="11">
        <f t="shared" si="77"/>
        <v>5324.7036330908277</v>
      </c>
      <c r="P159" s="1">
        <f t="shared" si="78"/>
        <v>0</v>
      </c>
      <c r="Q159" s="11">
        <f t="shared" si="79"/>
        <v>17743.296366909173</v>
      </c>
      <c r="R159" s="11">
        <f t="shared" ref="R159:R177" si="85">G159-N159</f>
        <v>-255.60747924467341</v>
      </c>
      <c r="S159" s="11">
        <f t="shared" si="80"/>
        <v>20912.955266381658</v>
      </c>
      <c r="T159" s="11">
        <f t="shared" si="62"/>
        <v>5069.0961538461534</v>
      </c>
      <c r="U159" s="11">
        <f t="shared" si="63"/>
        <v>2155.0447336183424</v>
      </c>
      <c r="V159" s="11">
        <f t="shared" si="64"/>
        <v>790778.99999999988</v>
      </c>
      <c r="W159" s="11">
        <f t="shared" si="81"/>
        <v>24336</v>
      </c>
      <c r="X159" s="11">
        <f t="shared" si="65"/>
        <v>5337.9248802406282</v>
      </c>
      <c r="Y159" s="11">
        <f t="shared" si="66"/>
        <v>24291.362286344181</v>
      </c>
      <c r="Z159" s="11">
        <f t="shared" si="67"/>
        <v>-1223.3622863441815</v>
      </c>
      <c r="AA159" s="3">
        <f t="shared" si="68"/>
        <v>325364573.7582249</v>
      </c>
      <c r="AB159" s="3">
        <f t="shared" si="82"/>
        <v>357120991.19076341</v>
      </c>
      <c r="AC159" s="3">
        <f t="shared" si="69"/>
        <v>5.3032871785338193E-2</v>
      </c>
    </row>
    <row r="160" spans="2:29" ht="15.75" x14ac:dyDescent="0.25">
      <c r="B160" s="2">
        <v>157</v>
      </c>
      <c r="C160" s="2">
        <v>201501</v>
      </c>
      <c r="D160" s="2" t="str">
        <f t="shared" si="70"/>
        <v>2015</v>
      </c>
      <c r="E160" s="2" t="str">
        <f t="shared" si="71"/>
        <v>01</v>
      </c>
      <c r="F160" s="2">
        <v>17330</v>
      </c>
      <c r="G160" s="3">
        <f t="shared" si="83"/>
        <v>5179.5</v>
      </c>
      <c r="H160" s="13">
        <f t="shared" si="72"/>
        <v>4764.090909090909</v>
      </c>
      <c r="I160" s="11">
        <f t="shared" si="73"/>
        <v>3.6376299971376778</v>
      </c>
      <c r="J160" s="11">
        <f t="shared" si="84"/>
        <v>3.3458828072207742</v>
      </c>
      <c r="K160" s="1">
        <v>157</v>
      </c>
      <c r="L160" s="1">
        <f t="shared" si="74"/>
        <v>24649</v>
      </c>
      <c r="M160" s="1">
        <f t="shared" si="75"/>
        <v>2720810</v>
      </c>
      <c r="N160" s="11">
        <f t="shared" si="76"/>
        <v>5330.0111760294012</v>
      </c>
      <c r="O160" s="11">
        <f t="shared" si="77"/>
        <v>5330.0111760294003</v>
      </c>
      <c r="P160" s="1">
        <f t="shared" si="78"/>
        <v>0</v>
      </c>
      <c r="Q160" s="11">
        <f t="shared" si="79"/>
        <v>11999.988823970598</v>
      </c>
      <c r="R160" s="11">
        <f t="shared" si="85"/>
        <v>-150.51117602940121</v>
      </c>
      <c r="S160" s="11">
        <f t="shared" si="80"/>
        <v>5375.727173179328</v>
      </c>
      <c r="T160" s="11">
        <f t="shared" si="62"/>
        <v>5179.5</v>
      </c>
      <c r="U160" s="11">
        <f t="shared" si="63"/>
        <v>11954.272826820672</v>
      </c>
      <c r="V160" s="11">
        <f t="shared" si="64"/>
        <v>813181.5</v>
      </c>
      <c r="W160" s="11">
        <f t="shared" si="81"/>
        <v>24649</v>
      </c>
      <c r="X160" s="11">
        <f t="shared" si="65"/>
        <v>5342.8079102164102</v>
      </c>
      <c r="Y160" s="11">
        <f t="shared" si="66"/>
        <v>17876.409129076241</v>
      </c>
      <c r="Z160" s="11">
        <f t="shared" si="67"/>
        <v>-546.40912907624079</v>
      </c>
      <c r="AA160" s="3">
        <f t="shared" si="68"/>
        <v>151286679.01822498</v>
      </c>
      <c r="AB160" s="3">
        <f t="shared" si="82"/>
        <v>155817598.70865521</v>
      </c>
      <c r="AC160" s="3">
        <f t="shared" si="69"/>
        <v>3.1529666998051979E-2</v>
      </c>
    </row>
    <row r="161" spans="2:29" ht="15.75" x14ac:dyDescent="0.25">
      <c r="B161" s="2">
        <v>158</v>
      </c>
      <c r="C161" s="2">
        <v>201502</v>
      </c>
      <c r="D161" s="2" t="str">
        <f t="shared" si="70"/>
        <v>2015</v>
      </c>
      <c r="E161" s="2" t="str">
        <f t="shared" si="71"/>
        <v>02</v>
      </c>
      <c r="F161" s="2">
        <v>3901</v>
      </c>
      <c r="G161" s="3">
        <f t="shared" si="83"/>
        <v>5436.8076923076924</v>
      </c>
      <c r="H161" s="13">
        <f t="shared" si="72"/>
        <v>4764.090909090909</v>
      </c>
      <c r="I161" s="11">
        <f t="shared" si="73"/>
        <v>0.81883408071748875</v>
      </c>
      <c r="J161" s="11">
        <f t="shared" si="84"/>
        <v>0.71751664226037615</v>
      </c>
      <c r="K161" s="1">
        <v>158</v>
      </c>
      <c r="L161" s="1">
        <f t="shared" si="74"/>
        <v>24964</v>
      </c>
      <c r="M161" s="1">
        <f t="shared" si="75"/>
        <v>616358</v>
      </c>
      <c r="N161" s="11">
        <f t="shared" si="76"/>
        <v>5335.3187189679747</v>
      </c>
      <c r="O161" s="11">
        <f t="shared" si="77"/>
        <v>5335.3187189679738</v>
      </c>
      <c r="P161" s="1">
        <f t="shared" si="78"/>
        <v>0</v>
      </c>
      <c r="Q161" s="11">
        <f t="shared" si="79"/>
        <v>-1434.3187189679747</v>
      </c>
      <c r="R161" s="11">
        <f t="shared" si="85"/>
        <v>101.48897333971763</v>
      </c>
      <c r="S161" s="11">
        <f t="shared" si="80"/>
        <v>-1217.3303697592446</v>
      </c>
      <c r="T161" s="11">
        <f t="shared" si="62"/>
        <v>5436.8076923076924</v>
      </c>
      <c r="U161" s="11">
        <f t="shared" si="63"/>
        <v>5118.3303697592446</v>
      </c>
      <c r="V161" s="11">
        <f t="shared" si="64"/>
        <v>859015.61538461538</v>
      </c>
      <c r="W161" s="11">
        <f t="shared" si="81"/>
        <v>24964</v>
      </c>
      <c r="X161" s="11">
        <f t="shared" si="65"/>
        <v>5347.690940192193</v>
      </c>
      <c r="Y161" s="11">
        <f t="shared" si="66"/>
        <v>3837.0572472529361</v>
      </c>
      <c r="Z161" s="11">
        <f t="shared" si="67"/>
        <v>63.942752747063878</v>
      </c>
      <c r="AA161" s="3">
        <f t="shared" si="68"/>
        <v>1274945.8482250005</v>
      </c>
      <c r="AB161" s="3">
        <f t="shared" si="82"/>
        <v>2423190.0947014741</v>
      </c>
      <c r="AC161" s="3">
        <f t="shared" si="69"/>
        <v>1.639137471085975E-2</v>
      </c>
    </row>
    <row r="162" spans="2:29" ht="15.75" x14ac:dyDescent="0.25">
      <c r="B162" s="2">
        <v>159</v>
      </c>
      <c r="C162" s="2">
        <v>201503</v>
      </c>
      <c r="D162" s="2" t="str">
        <f t="shared" si="70"/>
        <v>2015</v>
      </c>
      <c r="E162" s="2" t="str">
        <f t="shared" si="71"/>
        <v>03</v>
      </c>
      <c r="F162" s="2">
        <v>4235</v>
      </c>
      <c r="G162" s="3">
        <f t="shared" si="83"/>
        <v>5419.75</v>
      </c>
      <c r="H162" s="13">
        <f t="shared" si="72"/>
        <v>4764.090909090909</v>
      </c>
      <c r="I162" s="11">
        <f t="shared" si="73"/>
        <v>0.88894189485736097</v>
      </c>
      <c r="J162" s="11">
        <f t="shared" si="84"/>
        <v>0.78140135615111395</v>
      </c>
      <c r="K162" s="1">
        <v>159</v>
      </c>
      <c r="L162" s="1">
        <f t="shared" si="74"/>
        <v>25281</v>
      </c>
      <c r="M162" s="1">
        <f t="shared" si="75"/>
        <v>673365</v>
      </c>
      <c r="N162" s="11">
        <f t="shared" si="76"/>
        <v>5340.6262619065483</v>
      </c>
      <c r="O162" s="11">
        <f t="shared" si="77"/>
        <v>5340.6262619065474</v>
      </c>
      <c r="P162" s="1">
        <f t="shared" si="78"/>
        <v>0</v>
      </c>
      <c r="Q162" s="11">
        <f t="shared" si="79"/>
        <v>-1105.6262619065483</v>
      </c>
      <c r="R162" s="11">
        <f t="shared" si="85"/>
        <v>79.12373809345172</v>
      </c>
      <c r="S162" s="11">
        <f t="shared" si="80"/>
        <v>-1021.1379126978181</v>
      </c>
      <c r="T162" s="11">
        <f t="shared" si="62"/>
        <v>5419.75</v>
      </c>
      <c r="U162" s="11">
        <f t="shared" si="63"/>
        <v>5256.1379126978181</v>
      </c>
      <c r="V162" s="11">
        <f t="shared" si="64"/>
        <v>861740.25</v>
      </c>
      <c r="W162" s="11">
        <f t="shared" si="81"/>
        <v>25281</v>
      </c>
      <c r="X162" s="11">
        <f t="shared" si="65"/>
        <v>5352.5739701679749</v>
      </c>
      <c r="Y162" s="11">
        <f t="shared" si="66"/>
        <v>4182.5085591884081</v>
      </c>
      <c r="Z162" s="11">
        <f t="shared" si="67"/>
        <v>52.491440811591929</v>
      </c>
      <c r="AA162" s="3">
        <f t="shared" si="68"/>
        <v>632239.66822500038</v>
      </c>
      <c r="AB162" s="3">
        <f t="shared" si="82"/>
        <v>1467026.2830426234</v>
      </c>
      <c r="AC162" s="3">
        <f t="shared" si="69"/>
        <v>1.2394673155039417E-2</v>
      </c>
    </row>
    <row r="163" spans="2:29" ht="15.75" x14ac:dyDescent="0.25">
      <c r="B163" s="2">
        <v>160</v>
      </c>
      <c r="C163" s="2">
        <v>201504</v>
      </c>
      <c r="D163" s="2" t="str">
        <f t="shared" si="70"/>
        <v>2015</v>
      </c>
      <c r="E163" s="2" t="str">
        <f t="shared" si="71"/>
        <v>04</v>
      </c>
      <c r="F163" s="2">
        <v>3821</v>
      </c>
      <c r="G163" s="3">
        <f t="shared" si="83"/>
        <v>5410.9326923076924</v>
      </c>
      <c r="H163" s="13">
        <f t="shared" si="72"/>
        <v>4764.090909090909</v>
      </c>
      <c r="I163" s="11">
        <f t="shared" si="73"/>
        <v>0.80204178990554342</v>
      </c>
      <c r="J163" s="11">
        <f t="shared" si="84"/>
        <v>0.7061629144698145</v>
      </c>
      <c r="K163" s="1">
        <v>160</v>
      </c>
      <c r="L163" s="1">
        <f t="shared" si="74"/>
        <v>25600</v>
      </c>
      <c r="M163" s="1">
        <f t="shared" si="75"/>
        <v>611360</v>
      </c>
      <c r="N163" s="11">
        <f t="shared" si="76"/>
        <v>5345.9338048451218</v>
      </c>
      <c r="O163" s="11">
        <f t="shared" si="77"/>
        <v>5345.9338048451209</v>
      </c>
      <c r="P163" s="1">
        <f t="shared" si="78"/>
        <v>0</v>
      </c>
      <c r="Q163" s="11">
        <f t="shared" si="79"/>
        <v>-1524.9338048451218</v>
      </c>
      <c r="R163" s="11">
        <f t="shared" si="85"/>
        <v>64.998887462570565</v>
      </c>
      <c r="S163" s="11">
        <f t="shared" si="80"/>
        <v>-1398.1954556363917</v>
      </c>
      <c r="T163" s="11">
        <f t="shared" si="62"/>
        <v>5410.9326923076924</v>
      </c>
      <c r="U163" s="11">
        <f t="shared" si="63"/>
        <v>5219.1954556363917</v>
      </c>
      <c r="V163" s="11">
        <f t="shared" si="64"/>
        <v>865749.23076923075</v>
      </c>
      <c r="W163" s="11">
        <f t="shared" si="81"/>
        <v>25600</v>
      </c>
      <c r="X163" s="11">
        <f t="shared" si="65"/>
        <v>5357.4570001437578</v>
      </c>
      <c r="Y163" s="11">
        <f t="shared" si="66"/>
        <v>3783.2374493682255</v>
      </c>
      <c r="Z163" s="11">
        <f t="shared" si="67"/>
        <v>37.762550631774502</v>
      </c>
      <c r="AA163" s="3">
        <f t="shared" si="68"/>
        <v>1462007.4482250006</v>
      </c>
      <c r="AB163" s="3">
        <f t="shared" si="82"/>
        <v>2593644.9094759743</v>
      </c>
      <c r="AC163" s="3">
        <f t="shared" si="69"/>
        <v>9.8828973126863385E-3</v>
      </c>
    </row>
    <row r="164" spans="2:29" ht="15.75" x14ac:dyDescent="0.25">
      <c r="B164" s="2">
        <v>161</v>
      </c>
      <c r="C164" s="2">
        <v>201505</v>
      </c>
      <c r="D164" s="2" t="str">
        <f t="shared" si="70"/>
        <v>2015</v>
      </c>
      <c r="E164" s="2" t="str">
        <f t="shared" si="71"/>
        <v>05</v>
      </c>
      <c r="F164" s="2">
        <v>3649</v>
      </c>
      <c r="G164" s="3">
        <f t="shared" si="83"/>
        <v>5390.0961538461543</v>
      </c>
      <c r="H164" s="13">
        <f t="shared" si="72"/>
        <v>4764.090909090909</v>
      </c>
      <c r="I164" s="11">
        <f t="shared" si="73"/>
        <v>0.76593836465986076</v>
      </c>
      <c r="J164" s="11">
        <f t="shared" si="84"/>
        <v>0.67698235724351996</v>
      </c>
      <c r="K164" s="1">
        <v>161</v>
      </c>
      <c r="L164" s="1">
        <f t="shared" si="74"/>
        <v>25921</v>
      </c>
      <c r="M164" s="1">
        <f t="shared" si="75"/>
        <v>587489</v>
      </c>
      <c r="N164" s="11">
        <f t="shared" si="76"/>
        <v>5351.2413477836953</v>
      </c>
      <c r="O164" s="11">
        <f t="shared" si="77"/>
        <v>5351.2413477836944</v>
      </c>
      <c r="P164" s="1">
        <f t="shared" si="78"/>
        <v>0</v>
      </c>
      <c r="Q164" s="11">
        <f t="shared" si="79"/>
        <v>-1702.2413477836953</v>
      </c>
      <c r="R164" s="11">
        <f t="shared" si="85"/>
        <v>38.85480606245892</v>
      </c>
      <c r="S164" s="11">
        <f t="shared" si="80"/>
        <v>-1590.5029985749652</v>
      </c>
      <c r="T164" s="11">
        <f t="shared" ref="T164:T195" si="86">F164/J164</f>
        <v>5390.0961538461543</v>
      </c>
      <c r="U164" s="11">
        <f t="shared" ref="U164:U195" si="87">F164-S164</f>
        <v>5239.5029985749652</v>
      </c>
      <c r="V164" s="11">
        <f t="shared" ref="V164:V195" si="88">K164*T164</f>
        <v>867805.48076923087</v>
      </c>
      <c r="W164" s="11">
        <f t="shared" si="81"/>
        <v>25921</v>
      </c>
      <c r="X164" s="11">
        <f t="shared" si="65"/>
        <v>5362.3400301195397</v>
      </c>
      <c r="Y164" s="11">
        <f t="shared" si="66"/>
        <v>3630.2095939316137</v>
      </c>
      <c r="Z164" s="11">
        <f t="shared" ref="Z164:Z195" si="89">F164-Y164</f>
        <v>18.790406068386346</v>
      </c>
      <c r="AA164" s="3">
        <f t="shared" ref="AA164:AA195" si="90">(F164-$AF$3)^2</f>
        <v>1907533.8882250006</v>
      </c>
      <c r="AB164" s="3">
        <f t="shared" si="82"/>
        <v>3109958.947756377</v>
      </c>
      <c r="AC164" s="3">
        <f t="shared" ref="AC164:AC195" si="91">ABS((F164-Y164)/F164)</f>
        <v>5.1494672700428462E-3</v>
      </c>
    </row>
    <row r="165" spans="2:29" ht="15.75" x14ac:dyDescent="0.25">
      <c r="B165" s="2">
        <v>162</v>
      </c>
      <c r="C165" s="2">
        <v>201506</v>
      </c>
      <c r="D165" s="2" t="str">
        <f t="shared" si="70"/>
        <v>2015</v>
      </c>
      <c r="E165" s="2" t="str">
        <f t="shared" si="71"/>
        <v>06</v>
      </c>
      <c r="F165" s="2">
        <v>3899</v>
      </c>
      <c r="G165" s="3">
        <f t="shared" si="83"/>
        <v>5360.375</v>
      </c>
      <c r="H165" s="13">
        <f t="shared" si="72"/>
        <v>4764.090909090909</v>
      </c>
      <c r="I165" s="11">
        <f t="shared" si="73"/>
        <v>0.8184142734471902</v>
      </c>
      <c r="J165" s="11">
        <f t="shared" si="84"/>
        <v>0.72737448406128302</v>
      </c>
      <c r="K165" s="1">
        <v>162</v>
      </c>
      <c r="L165" s="1">
        <f t="shared" si="74"/>
        <v>26244</v>
      </c>
      <c r="M165" s="1">
        <f t="shared" si="75"/>
        <v>631638</v>
      </c>
      <c r="N165" s="11">
        <f t="shared" si="76"/>
        <v>5356.5488907222689</v>
      </c>
      <c r="O165" s="11">
        <f t="shared" si="77"/>
        <v>5356.548890722268</v>
      </c>
      <c r="P165" s="1">
        <f t="shared" si="78"/>
        <v>0</v>
      </c>
      <c r="Q165" s="11">
        <f t="shared" si="79"/>
        <v>-1457.5488907222689</v>
      </c>
      <c r="R165" s="11">
        <f t="shared" si="85"/>
        <v>3.8261092777311205</v>
      </c>
      <c r="S165" s="11">
        <f t="shared" ref="S165:S196" si="92">SUMIF($E$4:$E$203,E165,$Q$4:$Q$203)/COUNTIF($E$4:$E$203,E165)</f>
        <v>-1558.0605415135387</v>
      </c>
      <c r="T165" s="11">
        <f t="shared" si="86"/>
        <v>5360.375</v>
      </c>
      <c r="U165" s="11">
        <f t="shared" si="87"/>
        <v>5457.0605415135387</v>
      </c>
      <c r="V165" s="11">
        <f t="shared" si="88"/>
        <v>868380.75</v>
      </c>
      <c r="W165" s="11">
        <f t="shared" si="81"/>
        <v>26244</v>
      </c>
      <c r="X165" s="11">
        <f t="shared" si="65"/>
        <v>5367.2230600953226</v>
      </c>
      <c r="Y165" s="11">
        <f t="shared" si="66"/>
        <v>3903.9811041786561</v>
      </c>
      <c r="Z165" s="11">
        <f t="shared" si="89"/>
        <v>-4.9811041786560963</v>
      </c>
      <c r="AA165" s="3">
        <f t="shared" si="90"/>
        <v>1279466.3882250006</v>
      </c>
      <c r="AB165" s="3">
        <f t="shared" si="82"/>
        <v>2219313.526299844</v>
      </c>
      <c r="AC165" s="3">
        <f t="shared" si="91"/>
        <v>1.2775337724175676E-3</v>
      </c>
    </row>
    <row r="166" spans="2:29" ht="15.75" x14ac:dyDescent="0.25">
      <c r="B166" s="2">
        <v>163</v>
      </c>
      <c r="C166" s="2">
        <v>201507</v>
      </c>
      <c r="D166" s="2" t="str">
        <f t="shared" si="70"/>
        <v>2015</v>
      </c>
      <c r="E166" s="2" t="str">
        <f t="shared" si="71"/>
        <v>07</v>
      </c>
      <c r="F166" s="2">
        <v>4478</v>
      </c>
      <c r="G166" s="3">
        <f t="shared" si="83"/>
        <v>5331.0961538461543</v>
      </c>
      <c r="H166" s="13">
        <f t="shared" si="72"/>
        <v>4764.090909090909</v>
      </c>
      <c r="I166" s="11">
        <f t="shared" si="73"/>
        <v>0.93994847819864513</v>
      </c>
      <c r="J166" s="11">
        <f t="shared" si="84"/>
        <v>0.839977346266643</v>
      </c>
      <c r="K166" s="1">
        <v>163</v>
      </c>
      <c r="L166" s="1">
        <f t="shared" si="74"/>
        <v>26569</v>
      </c>
      <c r="M166" s="1">
        <f t="shared" si="75"/>
        <v>729914</v>
      </c>
      <c r="N166" s="11">
        <f t="shared" si="76"/>
        <v>5361.8564336608424</v>
      </c>
      <c r="O166" s="11">
        <f t="shared" si="77"/>
        <v>5361.8564336608415</v>
      </c>
      <c r="P166" s="1">
        <f t="shared" si="78"/>
        <v>0</v>
      </c>
      <c r="Q166" s="11">
        <f t="shared" si="79"/>
        <v>-883.85643366084241</v>
      </c>
      <c r="R166" s="11">
        <f t="shared" si="85"/>
        <v>-30.760279814688147</v>
      </c>
      <c r="S166" s="11">
        <f t="shared" si="92"/>
        <v>-1003.6180844521116</v>
      </c>
      <c r="T166" s="11">
        <f t="shared" si="86"/>
        <v>5331.0961538461543</v>
      </c>
      <c r="U166" s="11">
        <f t="shared" si="87"/>
        <v>5481.6180844521114</v>
      </c>
      <c r="V166" s="11">
        <f t="shared" si="88"/>
        <v>868968.67307692312</v>
      </c>
      <c r="W166" s="11">
        <f t="shared" si="81"/>
        <v>26569</v>
      </c>
      <c r="X166" s="11">
        <f t="shared" si="65"/>
        <v>5372.1060900711045</v>
      </c>
      <c r="Y166" s="11">
        <f t="shared" si="66"/>
        <v>4512.4474174007973</v>
      </c>
      <c r="Z166" s="11">
        <f t="shared" si="89"/>
        <v>-34.447417400797349</v>
      </c>
      <c r="AA166" s="3">
        <f t="shared" si="90"/>
        <v>304853.05822500022</v>
      </c>
      <c r="AB166" s="3">
        <f t="shared" si="82"/>
        <v>776636.36530548951</v>
      </c>
      <c r="AC166" s="3">
        <f t="shared" si="91"/>
        <v>7.692589861723392E-3</v>
      </c>
    </row>
    <row r="167" spans="2:29" ht="15.75" x14ac:dyDescent="0.25">
      <c r="B167" s="2">
        <v>164</v>
      </c>
      <c r="C167" s="2">
        <v>201508</v>
      </c>
      <c r="D167" s="2" t="str">
        <f t="shared" si="70"/>
        <v>2015</v>
      </c>
      <c r="E167" s="2" t="str">
        <f t="shared" si="71"/>
        <v>08</v>
      </c>
      <c r="F167" s="2">
        <v>4094</v>
      </c>
      <c r="G167" s="3">
        <f t="shared" si="83"/>
        <v>5323.5384615384619</v>
      </c>
      <c r="H167" s="13">
        <f t="shared" si="72"/>
        <v>4764.090909090909</v>
      </c>
      <c r="I167" s="11">
        <f t="shared" si="73"/>
        <v>0.85934548230130714</v>
      </c>
      <c r="J167" s="11">
        <f t="shared" si="84"/>
        <v>0.76903736670230904</v>
      </c>
      <c r="K167" s="1">
        <v>164</v>
      </c>
      <c r="L167" s="1">
        <f t="shared" si="74"/>
        <v>26896</v>
      </c>
      <c r="M167" s="1">
        <f t="shared" si="75"/>
        <v>671416</v>
      </c>
      <c r="N167" s="11">
        <f t="shared" si="76"/>
        <v>5367.163976599415</v>
      </c>
      <c r="O167" s="11">
        <f t="shared" si="77"/>
        <v>5367.163976599415</v>
      </c>
      <c r="P167" s="1">
        <f t="shared" si="78"/>
        <v>0</v>
      </c>
      <c r="Q167" s="11">
        <f t="shared" si="79"/>
        <v>-1273.163976599415</v>
      </c>
      <c r="R167" s="11">
        <f t="shared" si="85"/>
        <v>-43.625515060953148</v>
      </c>
      <c r="S167" s="11">
        <f t="shared" si="92"/>
        <v>-1507.6756273906849</v>
      </c>
      <c r="T167" s="11">
        <f t="shared" si="86"/>
        <v>5323.5384615384619</v>
      </c>
      <c r="U167" s="11">
        <f t="shared" si="87"/>
        <v>5601.6756273906849</v>
      </c>
      <c r="V167" s="11">
        <f t="shared" si="88"/>
        <v>873060.30769230775</v>
      </c>
      <c r="W167" s="11">
        <f t="shared" si="81"/>
        <v>26896</v>
      </c>
      <c r="X167" s="11">
        <f t="shared" si="65"/>
        <v>5376.9891200468874</v>
      </c>
      <c r="Y167" s="11">
        <f t="shared" si="66"/>
        <v>4135.1055536678241</v>
      </c>
      <c r="Z167" s="11">
        <f t="shared" si="89"/>
        <v>-41.105553667824097</v>
      </c>
      <c r="AA167" s="3">
        <f t="shared" si="90"/>
        <v>876348.73822500044</v>
      </c>
      <c r="AB167" s="3">
        <f t="shared" si="82"/>
        <v>1584103.1842839979</v>
      </c>
      <c r="AC167" s="3">
        <f t="shared" si="91"/>
        <v>1.004043812110994E-2</v>
      </c>
    </row>
    <row r="168" spans="2:29" ht="15.75" x14ac:dyDescent="0.25">
      <c r="B168" s="2">
        <v>165</v>
      </c>
      <c r="C168" s="2">
        <v>201509</v>
      </c>
      <c r="D168" s="2" t="str">
        <f t="shared" si="70"/>
        <v>2015</v>
      </c>
      <c r="E168" s="2" t="str">
        <f t="shared" si="71"/>
        <v>09</v>
      </c>
      <c r="F168" s="2">
        <v>4079</v>
      </c>
      <c r="G168" s="3">
        <f t="shared" si="83"/>
        <v>5326.0576923076924</v>
      </c>
      <c r="H168" s="13">
        <f t="shared" si="72"/>
        <v>4764.090909090909</v>
      </c>
      <c r="I168" s="11">
        <f t="shared" si="73"/>
        <v>0.85619692777406742</v>
      </c>
      <c r="J168" s="11">
        <f t="shared" si="84"/>
        <v>0.76585726923146358</v>
      </c>
      <c r="K168" s="1">
        <v>165</v>
      </c>
      <c r="L168" s="1">
        <f t="shared" si="74"/>
        <v>27225</v>
      </c>
      <c r="M168" s="1">
        <f t="shared" si="75"/>
        <v>673035</v>
      </c>
      <c r="N168" s="11">
        <f t="shared" si="76"/>
        <v>5372.4715195379886</v>
      </c>
      <c r="O168" s="11">
        <f t="shared" si="77"/>
        <v>5372.4715195379886</v>
      </c>
      <c r="P168" s="1">
        <f t="shared" si="78"/>
        <v>0</v>
      </c>
      <c r="Q168" s="11">
        <f t="shared" si="79"/>
        <v>-1293.4715195379886</v>
      </c>
      <c r="R168" s="11">
        <f t="shared" si="85"/>
        <v>-46.413827230296192</v>
      </c>
      <c r="S168" s="11">
        <f t="shared" si="92"/>
        <v>-456.23317032925843</v>
      </c>
      <c r="T168" s="11">
        <f t="shared" si="86"/>
        <v>5326.0576923076924</v>
      </c>
      <c r="U168" s="11">
        <f t="shared" si="87"/>
        <v>4535.2331703292584</v>
      </c>
      <c r="V168" s="11">
        <f t="shared" si="88"/>
        <v>878799.51923076925</v>
      </c>
      <c r="W168" s="11">
        <f t="shared" si="81"/>
        <v>27225</v>
      </c>
      <c r="X168" s="11">
        <f t="shared" si="65"/>
        <v>5381.8721500226693</v>
      </c>
      <c r="Y168" s="11">
        <f t="shared" si="66"/>
        <v>4121.7459081692268</v>
      </c>
      <c r="Z168" s="11">
        <f t="shared" si="89"/>
        <v>-42.745908169226823</v>
      </c>
      <c r="AA168" s="3">
        <f t="shared" si="90"/>
        <v>904657.78822500037</v>
      </c>
      <c r="AB168" s="3">
        <f t="shared" si="82"/>
        <v>1617910.874266122</v>
      </c>
      <c r="AC168" s="3">
        <f t="shared" si="91"/>
        <v>1.0479506783335823E-2</v>
      </c>
    </row>
    <row r="169" spans="2:29" ht="15.75" x14ac:dyDescent="0.25">
      <c r="B169" s="2">
        <v>166</v>
      </c>
      <c r="C169" s="2">
        <v>201510</v>
      </c>
      <c r="D169" s="2" t="str">
        <f t="shared" si="70"/>
        <v>2015</v>
      </c>
      <c r="E169" s="2" t="str">
        <f t="shared" si="71"/>
        <v>10</v>
      </c>
      <c r="F169" s="2">
        <v>9278</v>
      </c>
      <c r="G169" s="3">
        <f t="shared" si="83"/>
        <v>5237.0576923076924</v>
      </c>
      <c r="H169" s="13">
        <f t="shared" si="72"/>
        <v>4764.090909090909</v>
      </c>
      <c r="I169" s="11">
        <f t="shared" si="73"/>
        <v>1.9474859269153708</v>
      </c>
      <c r="J169" s="11">
        <f t="shared" si="84"/>
        <v>1.7716054596128918</v>
      </c>
      <c r="K169" s="1">
        <v>166</v>
      </c>
      <c r="L169" s="1">
        <f t="shared" si="74"/>
        <v>27556</v>
      </c>
      <c r="M169" s="1">
        <f t="shared" si="75"/>
        <v>1540148</v>
      </c>
      <c r="N169" s="11">
        <f t="shared" si="76"/>
        <v>5377.7790624765621</v>
      </c>
      <c r="O169" s="11">
        <f t="shared" si="77"/>
        <v>5377.7790624765621</v>
      </c>
      <c r="P169" s="1">
        <f t="shared" si="78"/>
        <v>0</v>
      </c>
      <c r="Q169" s="11">
        <f t="shared" si="79"/>
        <v>3900.2209375234379</v>
      </c>
      <c r="R169" s="11">
        <f t="shared" si="85"/>
        <v>-140.72137016886973</v>
      </c>
      <c r="S169" s="11">
        <f t="shared" si="92"/>
        <v>5490.209286732168</v>
      </c>
      <c r="T169" s="11">
        <f t="shared" si="86"/>
        <v>5237.0576923076924</v>
      </c>
      <c r="U169" s="11">
        <f t="shared" si="87"/>
        <v>3787.790713267832</v>
      </c>
      <c r="V169" s="11">
        <f t="shared" si="88"/>
        <v>869351.57692307688</v>
      </c>
      <c r="W169" s="11">
        <f t="shared" si="81"/>
        <v>27556</v>
      </c>
      <c r="X169" s="11">
        <f t="shared" si="65"/>
        <v>5386.7551799984521</v>
      </c>
      <c r="Y169" s="11">
        <f t="shared" si="66"/>
        <v>9543.2048864832832</v>
      </c>
      <c r="Z169" s="11">
        <f t="shared" si="89"/>
        <v>-265.20488648328319</v>
      </c>
      <c r="AA169" s="3">
        <f t="shared" si="90"/>
        <v>18044357.058224998</v>
      </c>
      <c r="AB169" s="3">
        <f t="shared" si="82"/>
        <v>17218248.363585752</v>
      </c>
      <c r="AC169" s="3">
        <f t="shared" si="91"/>
        <v>2.8584273171295881E-2</v>
      </c>
    </row>
    <row r="170" spans="2:29" ht="15.75" x14ac:dyDescent="0.25">
      <c r="B170" s="2">
        <v>167</v>
      </c>
      <c r="C170" s="2">
        <v>201511</v>
      </c>
      <c r="D170" s="2" t="str">
        <f t="shared" si="70"/>
        <v>2015</v>
      </c>
      <c r="E170" s="2" t="str">
        <f t="shared" si="71"/>
        <v>11</v>
      </c>
      <c r="F170" s="2">
        <v>2794</v>
      </c>
      <c r="G170" s="3">
        <f t="shared" si="83"/>
        <v>5358.6923076923076</v>
      </c>
      <c r="H170" s="13">
        <f t="shared" si="72"/>
        <v>4764.090909090909</v>
      </c>
      <c r="I170" s="11">
        <f t="shared" si="73"/>
        <v>0.58647075660719394</v>
      </c>
      <c r="J170" s="11">
        <f t="shared" si="84"/>
        <v>0.52139586294015472</v>
      </c>
      <c r="K170" s="1">
        <v>167</v>
      </c>
      <c r="L170" s="1">
        <f t="shared" si="74"/>
        <v>27889</v>
      </c>
      <c r="M170" s="1">
        <f t="shared" si="75"/>
        <v>466598</v>
      </c>
      <c r="N170" s="11">
        <f t="shared" si="76"/>
        <v>5383.0866054151356</v>
      </c>
      <c r="O170" s="11">
        <f t="shared" si="77"/>
        <v>5383.0866054151356</v>
      </c>
      <c r="P170" s="1">
        <f t="shared" si="78"/>
        <v>0</v>
      </c>
      <c r="Q170" s="11">
        <f t="shared" si="79"/>
        <v>-2589.0866054151356</v>
      </c>
      <c r="R170" s="11">
        <f t="shared" si="85"/>
        <v>-24.394297722828014</v>
      </c>
      <c r="S170" s="11">
        <f t="shared" si="92"/>
        <v>-2051.3482562064055</v>
      </c>
      <c r="T170" s="11">
        <f t="shared" si="86"/>
        <v>5358.6923076923076</v>
      </c>
      <c r="U170" s="11">
        <f t="shared" si="87"/>
        <v>4845.3482562064055</v>
      </c>
      <c r="V170" s="11">
        <f t="shared" si="88"/>
        <v>894901.61538461538</v>
      </c>
      <c r="W170" s="11">
        <f t="shared" si="81"/>
        <v>27889</v>
      </c>
      <c r="X170" s="11">
        <f t="shared" si="65"/>
        <v>5391.6382099742341</v>
      </c>
      <c r="Y170" s="11">
        <f t="shared" si="66"/>
        <v>2811.177857150627</v>
      </c>
      <c r="Z170" s="11">
        <f t="shared" si="89"/>
        <v>-17.177857150627005</v>
      </c>
      <c r="AA170" s="3">
        <f t="shared" si="90"/>
        <v>5000299.7382250009</v>
      </c>
      <c r="AB170" s="3">
        <f t="shared" si="82"/>
        <v>6669509.2685925681</v>
      </c>
      <c r="AC170" s="3">
        <f t="shared" si="91"/>
        <v>6.1481235327942039E-3</v>
      </c>
    </row>
    <row r="171" spans="2:29" ht="15.75" x14ac:dyDescent="0.25">
      <c r="B171" s="2">
        <v>168</v>
      </c>
      <c r="C171" s="2">
        <v>201512</v>
      </c>
      <c r="D171" s="2" t="str">
        <f t="shared" si="70"/>
        <v>2015</v>
      </c>
      <c r="E171" s="2" t="str">
        <f t="shared" si="71"/>
        <v>12</v>
      </c>
      <c r="F171" s="2">
        <v>3203</v>
      </c>
      <c r="G171" s="3">
        <f t="shared" si="83"/>
        <v>5340.5961538461543</v>
      </c>
      <c r="H171" s="13">
        <f t="shared" si="72"/>
        <v>4764.090909090909</v>
      </c>
      <c r="I171" s="11">
        <f t="shared" si="73"/>
        <v>0.67232134338326499</v>
      </c>
      <c r="J171" s="11">
        <f>F171/G171</f>
        <v>0.59974577888524394</v>
      </c>
      <c r="K171" s="1">
        <v>168</v>
      </c>
      <c r="L171" s="1">
        <f>K171^2</f>
        <v>28224</v>
      </c>
      <c r="M171" s="1">
        <f>K171*F171</f>
        <v>538104</v>
      </c>
      <c r="N171" s="11">
        <f>$L$2*K171+$N$2</f>
        <v>5388.3941483537092</v>
      </c>
      <c r="O171" s="11">
        <f>FORECAST(K171,$F$4:$F$203,$K$4:$K$203)</f>
        <v>5388.3941483537092</v>
      </c>
      <c r="P171" s="1">
        <f t="shared" si="78"/>
        <v>0</v>
      </c>
      <c r="Q171" s="11">
        <f>F171-N171</f>
        <v>-2185.3941483537092</v>
      </c>
      <c r="R171" s="11">
        <f t="shared" si="85"/>
        <v>-47.797994507554904</v>
      </c>
      <c r="S171" s="11">
        <f t="shared" si="92"/>
        <v>-2083.405799144979</v>
      </c>
      <c r="T171" s="11">
        <f t="shared" si="86"/>
        <v>5340.5961538461543</v>
      </c>
      <c r="U171" s="11">
        <f t="shared" si="87"/>
        <v>5286.405799144979</v>
      </c>
      <c r="V171" s="11">
        <f t="shared" si="88"/>
        <v>897220.15384615387</v>
      </c>
      <c r="W171" s="11">
        <f t="shared" si="81"/>
        <v>28224</v>
      </c>
      <c r="X171" s="11">
        <f t="shared" si="65"/>
        <v>5396.5212399500169</v>
      </c>
      <c r="Y171" s="11">
        <f t="shared" si="66"/>
        <v>3236.5408343245854</v>
      </c>
      <c r="Z171" s="11">
        <f t="shared" si="89"/>
        <v>-33.540834324585376</v>
      </c>
      <c r="AA171" s="3">
        <f t="shared" si="90"/>
        <v>3338422.3082250007</v>
      </c>
      <c r="AB171" s="3">
        <f t="shared" si="82"/>
        <v>4653409.7149484558</v>
      </c>
      <c r="AC171" s="3">
        <f t="shared" si="91"/>
        <v>1.0471693513763777E-2</v>
      </c>
    </row>
    <row r="172" spans="2:29" ht="15.75" x14ac:dyDescent="0.25">
      <c r="B172" s="2">
        <v>169</v>
      </c>
      <c r="C172" s="2">
        <v>201513</v>
      </c>
      <c r="D172" s="2" t="str">
        <f t="shared" si="70"/>
        <v>2015</v>
      </c>
      <c r="E172" s="2" t="str">
        <f t="shared" si="71"/>
        <v>13</v>
      </c>
      <c r="F172" s="2">
        <v>3423</v>
      </c>
      <c r="G172" s="3">
        <f t="shared" si="83"/>
        <v>5335.125</v>
      </c>
      <c r="H172" s="13">
        <f t="shared" si="72"/>
        <v>4764.090909090909</v>
      </c>
      <c r="I172" s="11">
        <f t="shared" si="73"/>
        <v>0.71850014311611488</v>
      </c>
      <c r="J172" s="11">
        <f t="shared" si="84"/>
        <v>0.64159696352006745</v>
      </c>
      <c r="K172" s="1">
        <v>169</v>
      </c>
      <c r="L172" s="1">
        <f t="shared" si="74"/>
        <v>28561</v>
      </c>
      <c r="M172" s="1">
        <f t="shared" si="75"/>
        <v>578487</v>
      </c>
      <c r="N172" s="11">
        <f t="shared" si="76"/>
        <v>5393.7016912922827</v>
      </c>
      <c r="O172" s="11">
        <f t="shared" si="77"/>
        <v>5393.7016912922827</v>
      </c>
      <c r="P172" s="1">
        <f t="shared" si="78"/>
        <v>0</v>
      </c>
      <c r="Q172" s="11">
        <f t="shared" si="79"/>
        <v>-1970.7016912922827</v>
      </c>
      <c r="R172" s="11">
        <f t="shared" si="85"/>
        <v>-58.576691292282703</v>
      </c>
      <c r="S172" s="11">
        <f t="shared" si="92"/>
        <v>-1876.2133420835526</v>
      </c>
      <c r="T172" s="11">
        <f t="shared" si="86"/>
        <v>5335.125</v>
      </c>
      <c r="U172" s="11">
        <f t="shared" si="87"/>
        <v>5299.2133420835526</v>
      </c>
      <c r="V172" s="11">
        <f t="shared" si="88"/>
        <v>901636.125</v>
      </c>
      <c r="W172" s="11">
        <f t="shared" si="81"/>
        <v>28561</v>
      </c>
      <c r="X172" s="11">
        <f t="shared" si="65"/>
        <v>5401.4042699257989</v>
      </c>
      <c r="Y172" s="11">
        <f t="shared" si="66"/>
        <v>3465.5245783287191</v>
      </c>
      <c r="Z172" s="11">
        <f t="shared" si="89"/>
        <v>-42.524578328719144</v>
      </c>
      <c r="AA172" s="3">
        <f t="shared" si="90"/>
        <v>2582882.9082250008</v>
      </c>
      <c r="AB172" s="3">
        <f t="shared" si="82"/>
        <v>3717926.645325141</v>
      </c>
      <c r="AC172" s="3">
        <f t="shared" si="91"/>
        <v>1.2423189695798757E-2</v>
      </c>
    </row>
    <row r="173" spans="2:29" ht="15.75" x14ac:dyDescent="0.25">
      <c r="B173" s="2">
        <v>170</v>
      </c>
      <c r="C173" s="2">
        <v>201514</v>
      </c>
      <c r="D173" s="2" t="str">
        <f t="shared" si="70"/>
        <v>2015</v>
      </c>
      <c r="E173" s="2" t="str">
        <f t="shared" si="71"/>
        <v>14</v>
      </c>
      <c r="F173" s="2">
        <v>3807</v>
      </c>
      <c r="G173" s="3">
        <f t="shared" si="83"/>
        <v>5326.9903846153848</v>
      </c>
      <c r="H173" s="13">
        <f t="shared" si="72"/>
        <v>4764.090909090909</v>
      </c>
      <c r="I173" s="11">
        <f t="shared" si="73"/>
        <v>0.79910313901345298</v>
      </c>
      <c r="J173" s="11">
        <f t="shared" si="84"/>
        <v>0.7146624501134462</v>
      </c>
      <c r="K173" s="1">
        <v>170</v>
      </c>
      <c r="L173" s="1">
        <f t="shared" si="74"/>
        <v>28900</v>
      </c>
      <c r="M173" s="1">
        <f t="shared" si="75"/>
        <v>647190</v>
      </c>
      <c r="N173" s="11">
        <f t="shared" si="76"/>
        <v>5399.0092342308562</v>
      </c>
      <c r="O173" s="11">
        <f t="shared" si="77"/>
        <v>5399.0092342308562</v>
      </c>
      <c r="P173" s="1">
        <f t="shared" si="78"/>
        <v>0</v>
      </c>
      <c r="Q173" s="11">
        <f t="shared" si="79"/>
        <v>-1592.0092342308562</v>
      </c>
      <c r="R173" s="11">
        <f t="shared" si="85"/>
        <v>-72.018849615471481</v>
      </c>
      <c r="S173" s="11">
        <f t="shared" si="92"/>
        <v>-1498.0208850221261</v>
      </c>
      <c r="T173" s="11">
        <f t="shared" si="86"/>
        <v>5326.9903846153848</v>
      </c>
      <c r="U173" s="11">
        <f t="shared" si="87"/>
        <v>5305.0208850221261</v>
      </c>
      <c r="V173" s="11">
        <f t="shared" si="88"/>
        <v>905588.36538461538</v>
      </c>
      <c r="W173" s="11">
        <f t="shared" si="81"/>
        <v>28900</v>
      </c>
      <c r="X173" s="11">
        <f t="shared" si="65"/>
        <v>5406.2872999015817</v>
      </c>
      <c r="Y173" s="11">
        <f t="shared" si="66"/>
        <v>3863.6705277648721</v>
      </c>
      <c r="Z173" s="11">
        <f t="shared" si="89"/>
        <v>-56.670527764872077</v>
      </c>
      <c r="AA173" s="3">
        <f t="shared" si="90"/>
        <v>1496059.2282250004</v>
      </c>
      <c r="AB173" s="3">
        <f t="shared" si="82"/>
        <v>2341042.7073780862</v>
      </c>
      <c r="AC173" s="3">
        <f t="shared" si="91"/>
        <v>1.4885875430751793E-2</v>
      </c>
    </row>
    <row r="174" spans="2:29" ht="15.75" x14ac:dyDescent="0.25">
      <c r="B174" s="2">
        <v>171</v>
      </c>
      <c r="C174" s="2">
        <v>201515</v>
      </c>
      <c r="D174" s="2" t="str">
        <f t="shared" si="70"/>
        <v>2015</v>
      </c>
      <c r="E174" s="2" t="str">
        <f t="shared" si="71"/>
        <v>15</v>
      </c>
      <c r="F174" s="2">
        <v>4544</v>
      </c>
      <c r="G174" s="3">
        <f t="shared" si="83"/>
        <v>5305.4711538461543</v>
      </c>
      <c r="H174" s="13">
        <f t="shared" si="72"/>
        <v>4764.090909090909</v>
      </c>
      <c r="I174" s="11">
        <f t="shared" si="73"/>
        <v>0.95380211811850013</v>
      </c>
      <c r="J174" s="11">
        <f t="shared" si="84"/>
        <v>0.8564743579287708</v>
      </c>
      <c r="K174" s="1">
        <v>171</v>
      </c>
      <c r="L174" s="1">
        <f t="shared" si="74"/>
        <v>29241</v>
      </c>
      <c r="M174" s="1">
        <f t="shared" si="75"/>
        <v>777024</v>
      </c>
      <c r="N174" s="11">
        <f t="shared" si="76"/>
        <v>5404.3167771694298</v>
      </c>
      <c r="O174" s="11">
        <f t="shared" si="77"/>
        <v>5404.3167771694298</v>
      </c>
      <c r="P174" s="1">
        <f t="shared" si="78"/>
        <v>0</v>
      </c>
      <c r="Q174" s="11">
        <f t="shared" si="79"/>
        <v>-860.31677716942977</v>
      </c>
      <c r="R174" s="11">
        <f t="shared" si="85"/>
        <v>-98.845623323275504</v>
      </c>
      <c r="S174" s="11">
        <f t="shared" si="92"/>
        <v>-934.32842796069963</v>
      </c>
      <c r="T174" s="11">
        <f t="shared" si="86"/>
        <v>5305.4711538461543</v>
      </c>
      <c r="U174" s="11">
        <f t="shared" si="87"/>
        <v>5478.3284279606996</v>
      </c>
      <c r="V174" s="11">
        <f t="shared" si="88"/>
        <v>907235.56730769237</v>
      </c>
      <c r="W174" s="11">
        <f t="shared" si="81"/>
        <v>29241</v>
      </c>
      <c r="X174" s="11">
        <f t="shared" si="65"/>
        <v>5411.1703298773646</v>
      </c>
      <c r="Y174" s="11">
        <f t="shared" si="66"/>
        <v>4634.5286339249305</v>
      </c>
      <c r="Z174" s="11">
        <f t="shared" si="89"/>
        <v>-90.528633924930546</v>
      </c>
      <c r="AA174" s="3">
        <f t="shared" si="90"/>
        <v>236327.23822500021</v>
      </c>
      <c r="AB174" s="3">
        <f t="shared" si="82"/>
        <v>576367.22336576541</v>
      </c>
      <c r="AC174" s="3">
        <f t="shared" si="91"/>
        <v>1.9922674719394927E-2</v>
      </c>
    </row>
    <row r="175" spans="2:29" ht="15.75" x14ac:dyDescent="0.25">
      <c r="B175" s="2">
        <v>172</v>
      </c>
      <c r="C175" s="2">
        <v>201516</v>
      </c>
      <c r="D175" s="2" t="str">
        <f t="shared" si="70"/>
        <v>2015</v>
      </c>
      <c r="E175" s="2" t="str">
        <f t="shared" si="71"/>
        <v>16</v>
      </c>
      <c r="F175" s="2">
        <v>3141</v>
      </c>
      <c r="G175" s="3">
        <f t="shared" si="83"/>
        <v>5320.5480769230771</v>
      </c>
      <c r="H175" s="13">
        <f t="shared" si="72"/>
        <v>4764.090909090909</v>
      </c>
      <c r="I175" s="11">
        <f t="shared" si="73"/>
        <v>0.65930731800400721</v>
      </c>
      <c r="J175" s="11">
        <f t="shared" si="84"/>
        <v>0.59035271453020488</v>
      </c>
      <c r="K175" s="1">
        <v>172</v>
      </c>
      <c r="L175" s="1">
        <f t="shared" si="74"/>
        <v>29584</v>
      </c>
      <c r="M175" s="1">
        <f t="shared" si="75"/>
        <v>540252</v>
      </c>
      <c r="N175" s="11">
        <f t="shared" si="76"/>
        <v>5409.6243201080033</v>
      </c>
      <c r="O175" s="11">
        <f t="shared" si="77"/>
        <v>5409.6243201080024</v>
      </c>
      <c r="P175" s="1">
        <f t="shared" si="78"/>
        <v>0</v>
      </c>
      <c r="Q175" s="11">
        <f t="shared" si="79"/>
        <v>-2268.6243201080033</v>
      </c>
      <c r="R175" s="11">
        <f t="shared" si="85"/>
        <v>-89.07624318492617</v>
      </c>
      <c r="S175" s="11">
        <f t="shared" si="92"/>
        <v>-1309.1359708992732</v>
      </c>
      <c r="T175" s="11">
        <f t="shared" si="86"/>
        <v>5320.5480769230771</v>
      </c>
      <c r="U175" s="11">
        <f t="shared" si="87"/>
        <v>4450.1359708992732</v>
      </c>
      <c r="V175" s="11">
        <f t="shared" si="88"/>
        <v>915134.26923076925</v>
      </c>
      <c r="W175" s="11">
        <f t="shared" si="81"/>
        <v>29584</v>
      </c>
      <c r="X175" s="11">
        <f t="shared" si="65"/>
        <v>5416.0533598531465</v>
      </c>
      <c r="Y175" s="11">
        <f t="shared" si="66"/>
        <v>3197.3818030297416</v>
      </c>
      <c r="Z175" s="11">
        <f t="shared" si="89"/>
        <v>-56.381803029741604</v>
      </c>
      <c r="AA175" s="3">
        <f t="shared" si="90"/>
        <v>3568831.048225001</v>
      </c>
      <c r="AB175" s="3">
        <f t="shared" si="82"/>
        <v>4823889.0154420147</v>
      </c>
      <c r="AC175" s="3">
        <f t="shared" si="91"/>
        <v>1.7950271579032666E-2</v>
      </c>
    </row>
    <row r="176" spans="2:29" ht="15.75" x14ac:dyDescent="0.25">
      <c r="B176" s="2">
        <v>173</v>
      </c>
      <c r="C176" s="2">
        <v>201517</v>
      </c>
      <c r="D176" s="2" t="str">
        <f t="shared" si="70"/>
        <v>2015</v>
      </c>
      <c r="E176" s="2" t="str">
        <f t="shared" si="71"/>
        <v>17</v>
      </c>
      <c r="F176" s="2">
        <v>4653</v>
      </c>
      <c r="G176" s="3">
        <f t="shared" si="83"/>
        <v>5280.4038461538457</v>
      </c>
      <c r="H176" s="13">
        <f t="shared" si="72"/>
        <v>4764.090909090909</v>
      </c>
      <c r="I176" s="11">
        <f t="shared" si="73"/>
        <v>0.97668161434977585</v>
      </c>
      <c r="J176" s="11">
        <f t="shared" si="84"/>
        <v>0.88118260185519037</v>
      </c>
      <c r="K176" s="1">
        <v>173</v>
      </c>
      <c r="L176" s="1">
        <f t="shared" si="74"/>
        <v>29929</v>
      </c>
      <c r="M176" s="1">
        <f t="shared" si="75"/>
        <v>804969</v>
      </c>
      <c r="N176" s="11">
        <f t="shared" si="76"/>
        <v>5414.9318630465768</v>
      </c>
      <c r="O176" s="11">
        <f t="shared" si="77"/>
        <v>5414.9318630465759</v>
      </c>
      <c r="P176" s="1">
        <f t="shared" si="78"/>
        <v>0</v>
      </c>
      <c r="Q176" s="11">
        <f t="shared" si="79"/>
        <v>-761.93186304657684</v>
      </c>
      <c r="R176" s="11">
        <f t="shared" si="85"/>
        <v>-134.5280168927311</v>
      </c>
      <c r="S176" s="11">
        <f t="shared" si="92"/>
        <v>-785.44351383784669</v>
      </c>
      <c r="T176" s="11">
        <f t="shared" si="86"/>
        <v>5280.4038461538457</v>
      </c>
      <c r="U176" s="11">
        <f t="shared" si="87"/>
        <v>5438.4435138378467</v>
      </c>
      <c r="V176" s="11">
        <f t="shared" si="88"/>
        <v>913509.86538461526</v>
      </c>
      <c r="W176" s="11">
        <f t="shared" si="81"/>
        <v>29929</v>
      </c>
      <c r="X176" s="11">
        <f t="shared" si="65"/>
        <v>5420.9363898289284</v>
      </c>
      <c r="Y176" s="11">
        <f t="shared" si="66"/>
        <v>4776.8348324809376</v>
      </c>
      <c r="Z176" s="11">
        <f t="shared" si="89"/>
        <v>-123.83483248093762</v>
      </c>
      <c r="AA176" s="3">
        <f t="shared" si="90"/>
        <v>142230.80822500016</v>
      </c>
      <c r="AB176" s="3">
        <f t="shared" si="82"/>
        <v>380543.81026452815</v>
      </c>
      <c r="AC176" s="3">
        <f t="shared" si="91"/>
        <v>2.6613976462698821E-2</v>
      </c>
    </row>
    <row r="177" spans="2:29" ht="15.75" x14ac:dyDescent="0.25">
      <c r="B177" s="2">
        <v>174</v>
      </c>
      <c r="C177" s="2">
        <v>201518</v>
      </c>
      <c r="D177" s="2" t="str">
        <f t="shared" si="70"/>
        <v>2015</v>
      </c>
      <c r="E177" s="2" t="str">
        <f t="shared" si="71"/>
        <v>18</v>
      </c>
      <c r="F177" s="2">
        <v>4641</v>
      </c>
      <c r="G177" s="3">
        <f t="shared" si="83"/>
        <v>5270.6153846153848</v>
      </c>
      <c r="H177" s="13">
        <f t="shared" si="72"/>
        <v>4764.090909090909</v>
      </c>
      <c r="I177" s="11">
        <f t="shared" si="73"/>
        <v>0.97416277072798396</v>
      </c>
      <c r="J177" s="11">
        <f t="shared" si="84"/>
        <v>0.8805423392393239</v>
      </c>
      <c r="K177" s="1">
        <v>174</v>
      </c>
      <c r="L177" s="1">
        <f t="shared" si="74"/>
        <v>30276</v>
      </c>
      <c r="M177" s="1">
        <f t="shared" si="75"/>
        <v>807534</v>
      </c>
      <c r="N177" s="11">
        <f t="shared" si="76"/>
        <v>5420.2394059851504</v>
      </c>
      <c r="O177" s="11">
        <f t="shared" si="77"/>
        <v>5420.2394059851495</v>
      </c>
      <c r="P177" s="1">
        <f t="shared" si="78"/>
        <v>0</v>
      </c>
      <c r="Q177" s="11">
        <f t="shared" si="79"/>
        <v>-779.23940598515037</v>
      </c>
      <c r="R177" s="11">
        <f t="shared" si="85"/>
        <v>-149.62402136976561</v>
      </c>
      <c r="S177" s="11">
        <f t="shared" si="92"/>
        <v>-825.00105677642023</v>
      </c>
      <c r="T177" s="11">
        <f t="shared" si="86"/>
        <v>5270.6153846153848</v>
      </c>
      <c r="U177" s="11">
        <f t="shared" si="87"/>
        <v>5466.0010567764202</v>
      </c>
      <c r="V177" s="11">
        <f t="shared" si="88"/>
        <v>917087.07692307699</v>
      </c>
      <c r="W177" s="11">
        <f t="shared" si="81"/>
        <v>30276</v>
      </c>
      <c r="X177" s="11">
        <f t="shared" si="65"/>
        <v>5425.8194198047113</v>
      </c>
      <c r="Y177" s="11">
        <f t="shared" si="66"/>
        <v>4777.6637242049919</v>
      </c>
      <c r="Z177" s="11">
        <f t="shared" si="89"/>
        <v>-136.66372420499192</v>
      </c>
      <c r="AA177" s="3">
        <f t="shared" si="90"/>
        <v>151426.04822500018</v>
      </c>
      <c r="AB177" s="3">
        <f t="shared" si="82"/>
        <v>379521.84000830352</v>
      </c>
      <c r="AC177" s="3">
        <f t="shared" si="91"/>
        <v>2.9447042491918103E-2</v>
      </c>
    </row>
    <row r="178" spans="2:29" ht="15.75" x14ac:dyDescent="0.25">
      <c r="B178" s="2">
        <v>175</v>
      </c>
      <c r="C178" s="2">
        <v>201519</v>
      </c>
      <c r="D178" s="2" t="str">
        <f t="shared" si="70"/>
        <v>2015</v>
      </c>
      <c r="E178" s="2" t="str">
        <f t="shared" si="71"/>
        <v>19</v>
      </c>
      <c r="F178" s="2">
        <v>3827</v>
      </c>
      <c r="G178" s="3" t="s">
        <v>6</v>
      </c>
      <c r="H178" s="13">
        <f t="shared" si="72"/>
        <v>4764.090909090909</v>
      </c>
      <c r="I178" s="11">
        <f t="shared" si="73"/>
        <v>0.80330121171643931</v>
      </c>
      <c r="J178" s="16">
        <v>0.74332069574884241</v>
      </c>
      <c r="K178" s="1">
        <v>175</v>
      </c>
      <c r="L178" s="1">
        <f t="shared" si="74"/>
        <v>30625</v>
      </c>
      <c r="M178" s="1">
        <f t="shared" si="75"/>
        <v>669725</v>
      </c>
      <c r="N178" s="11">
        <f t="shared" si="76"/>
        <v>5425.5469489237239</v>
      </c>
      <c r="O178" s="11">
        <f t="shared" si="77"/>
        <v>5425.546948923723</v>
      </c>
      <c r="P178" s="1">
        <f t="shared" si="78"/>
        <v>0</v>
      </c>
      <c r="Q178" s="11">
        <f t="shared" si="79"/>
        <v>-1598.5469489237239</v>
      </c>
      <c r="R178" s="11"/>
      <c r="S178" s="11">
        <f t="shared" si="92"/>
        <v>-873.55859971499376</v>
      </c>
      <c r="T178" s="11">
        <f t="shared" si="86"/>
        <v>5148.5180244370449</v>
      </c>
      <c r="U178" s="11">
        <f t="shared" si="87"/>
        <v>4700.5585997149938</v>
      </c>
      <c r="V178" s="11">
        <f t="shared" si="88"/>
        <v>900990.65427648288</v>
      </c>
      <c r="W178" s="11">
        <f t="shared" si="81"/>
        <v>30625</v>
      </c>
      <c r="X178" s="11">
        <f t="shared" si="65"/>
        <v>5430.7024497804941</v>
      </c>
      <c r="Y178" s="11">
        <f t="shared" si="66"/>
        <v>4036.7535233757799</v>
      </c>
      <c r="Z178" s="11">
        <f t="shared" si="89"/>
        <v>-209.75352337577988</v>
      </c>
      <c r="AA178" s="3">
        <f t="shared" si="90"/>
        <v>1447533.8282250005</v>
      </c>
      <c r="AB178" s="3">
        <f t="shared" si="82"/>
        <v>1841350.3204894264</v>
      </c>
      <c r="AC178" s="3">
        <f t="shared" si="91"/>
        <v>5.480886422152597E-2</v>
      </c>
    </row>
    <row r="179" spans="2:29" ht="15.75" x14ac:dyDescent="0.25">
      <c r="B179" s="2">
        <v>176</v>
      </c>
      <c r="C179" s="2">
        <v>201520</v>
      </c>
      <c r="D179" s="2" t="str">
        <f t="shared" si="70"/>
        <v>2015</v>
      </c>
      <c r="E179" s="2" t="str">
        <f t="shared" si="71"/>
        <v>20</v>
      </c>
      <c r="F179" s="2">
        <v>4198</v>
      </c>
      <c r="G179" s="3" t="s">
        <v>6</v>
      </c>
      <c r="H179" s="13">
        <f t="shared" si="72"/>
        <v>4764.090909090909</v>
      </c>
      <c r="I179" s="11">
        <f t="shared" si="73"/>
        <v>0.88117546035683625</v>
      </c>
      <c r="J179" s="16">
        <v>0.8518475754617626</v>
      </c>
      <c r="K179" s="1">
        <v>176</v>
      </c>
      <c r="L179" s="1">
        <f t="shared" si="74"/>
        <v>30976</v>
      </c>
      <c r="M179" s="1">
        <f t="shared" si="75"/>
        <v>738848</v>
      </c>
      <c r="N179" s="11">
        <f t="shared" si="76"/>
        <v>5430.8544918622974</v>
      </c>
      <c r="O179" s="11">
        <f t="shared" si="77"/>
        <v>5430.8544918622965</v>
      </c>
      <c r="P179" s="1">
        <f t="shared" si="78"/>
        <v>0</v>
      </c>
      <c r="Q179" s="11">
        <f t="shared" si="79"/>
        <v>-1232.8544918622974</v>
      </c>
      <c r="R179" s="11"/>
      <c r="S179" s="11">
        <f t="shared" si="92"/>
        <v>-608.61614265356707</v>
      </c>
      <c r="T179" s="11">
        <f t="shared" si="86"/>
        <v>4928.111696185063</v>
      </c>
      <c r="U179" s="11">
        <f t="shared" si="87"/>
        <v>4806.6161426535673</v>
      </c>
      <c r="V179" s="11">
        <f t="shared" si="88"/>
        <v>867347.65852857113</v>
      </c>
      <c r="W179" s="11">
        <f t="shared" si="81"/>
        <v>30976</v>
      </c>
      <c r="X179" s="11">
        <f t="shared" si="65"/>
        <v>5435.5854797562761</v>
      </c>
      <c r="Y179" s="11">
        <f t="shared" si="66"/>
        <v>4630.2903121455456</v>
      </c>
      <c r="Z179" s="11">
        <f t="shared" si="89"/>
        <v>-432.29031214554561</v>
      </c>
      <c r="AA179" s="3">
        <f t="shared" si="90"/>
        <v>692448.65822500037</v>
      </c>
      <c r="AB179" s="3">
        <f t="shared" si="82"/>
        <v>582820.55729598028</v>
      </c>
      <c r="AC179" s="3">
        <f t="shared" si="91"/>
        <v>0.10297530065401277</v>
      </c>
    </row>
    <row r="180" spans="2:29" ht="15.75" x14ac:dyDescent="0.25">
      <c r="B180" s="2">
        <v>177</v>
      </c>
      <c r="C180" s="2">
        <v>201521</v>
      </c>
      <c r="D180" s="2" t="str">
        <f t="shared" si="70"/>
        <v>2015</v>
      </c>
      <c r="E180" s="2" t="str">
        <f t="shared" si="71"/>
        <v>21</v>
      </c>
      <c r="F180" s="2">
        <v>5661</v>
      </c>
      <c r="G180" s="3" t="s">
        <v>6</v>
      </c>
      <c r="H180" s="13">
        <f t="shared" si="72"/>
        <v>4764.090909090909</v>
      </c>
      <c r="I180" s="11">
        <f t="shared" si="73"/>
        <v>1.1882644785802881</v>
      </c>
      <c r="J180" s="16">
        <v>1.0420472045501239</v>
      </c>
      <c r="K180" s="1">
        <v>177</v>
      </c>
      <c r="L180" s="1">
        <f t="shared" si="74"/>
        <v>31329</v>
      </c>
      <c r="M180" s="1">
        <f t="shared" si="75"/>
        <v>1001997</v>
      </c>
      <c r="N180" s="11">
        <f t="shared" si="76"/>
        <v>5436.162034800871</v>
      </c>
      <c r="O180" s="11">
        <f t="shared" si="77"/>
        <v>5436.1620348008701</v>
      </c>
      <c r="P180" s="1">
        <f t="shared" si="78"/>
        <v>0</v>
      </c>
      <c r="Q180" s="11">
        <f t="shared" si="79"/>
        <v>224.83796519912903</v>
      </c>
      <c r="R180" s="11"/>
      <c r="S180" s="11">
        <f t="shared" si="92"/>
        <v>300.07631440785963</v>
      </c>
      <c r="T180" s="11">
        <f t="shared" si="86"/>
        <v>5432.575391288522</v>
      </c>
      <c r="U180" s="11">
        <f t="shared" si="87"/>
        <v>5360.9236855921408</v>
      </c>
      <c r="V180" s="11">
        <f t="shared" si="88"/>
        <v>961565.84425806836</v>
      </c>
      <c r="W180" s="11">
        <f t="shared" si="81"/>
        <v>31329</v>
      </c>
      <c r="X180" s="11">
        <f t="shared" si="65"/>
        <v>5440.4685097320589</v>
      </c>
      <c r="Y180" s="11">
        <f t="shared" si="66"/>
        <v>5669.2250020092706</v>
      </c>
      <c r="Z180" s="11">
        <f t="shared" si="89"/>
        <v>-8.2250020092706109</v>
      </c>
      <c r="AA180" s="3">
        <f t="shared" si="90"/>
        <v>397990.64822499972</v>
      </c>
      <c r="AB180" s="3">
        <f t="shared" si="82"/>
        <v>75904.569106393334</v>
      </c>
      <c r="AC180" s="3">
        <f t="shared" si="91"/>
        <v>1.45292386667914E-3</v>
      </c>
    </row>
    <row r="181" spans="2:29" ht="15.75" x14ac:dyDescent="0.25">
      <c r="B181" s="2">
        <v>178</v>
      </c>
      <c r="C181" s="2">
        <v>201522</v>
      </c>
      <c r="D181" s="2" t="str">
        <f t="shared" si="70"/>
        <v>2015</v>
      </c>
      <c r="E181" s="2" t="str">
        <f t="shared" si="71"/>
        <v>22</v>
      </c>
      <c r="F181" s="2">
        <v>5706</v>
      </c>
      <c r="G181" s="3" t="s">
        <v>6</v>
      </c>
      <c r="H181" s="13">
        <f t="shared" si="72"/>
        <v>4764.090909090909</v>
      </c>
      <c r="I181" s="11">
        <f t="shared" si="73"/>
        <v>1.1977101421620076</v>
      </c>
      <c r="J181" s="16">
        <v>1.1417997902917412</v>
      </c>
      <c r="K181" s="1">
        <v>178</v>
      </c>
      <c r="L181" s="1">
        <f t="shared" si="74"/>
        <v>31684</v>
      </c>
      <c r="M181" s="1">
        <f t="shared" si="75"/>
        <v>1015668</v>
      </c>
      <c r="N181" s="11">
        <f t="shared" si="76"/>
        <v>5441.4695777394445</v>
      </c>
      <c r="O181" s="11">
        <f t="shared" si="77"/>
        <v>5441.4695777394436</v>
      </c>
      <c r="P181" s="1">
        <f t="shared" si="78"/>
        <v>0</v>
      </c>
      <c r="Q181" s="11">
        <f t="shared" si="79"/>
        <v>264.5304222605555</v>
      </c>
      <c r="R181" s="11"/>
      <c r="S181" s="11">
        <f t="shared" si="92"/>
        <v>349.26877146928632</v>
      </c>
      <c r="T181" s="11">
        <f t="shared" si="86"/>
        <v>4997.3734874675883</v>
      </c>
      <c r="U181" s="11">
        <f t="shared" si="87"/>
        <v>5356.7312285307135</v>
      </c>
      <c r="V181" s="11">
        <f t="shared" si="88"/>
        <v>889532.48076923075</v>
      </c>
      <c r="W181" s="11">
        <f t="shared" si="81"/>
        <v>31684</v>
      </c>
      <c r="X181" s="11">
        <f t="shared" si="65"/>
        <v>5445.3515397078409</v>
      </c>
      <c r="Y181" s="11">
        <f t="shared" si="66"/>
        <v>6217.5012461032229</v>
      </c>
      <c r="Z181" s="11">
        <f t="shared" si="89"/>
        <v>-511.50124610322291</v>
      </c>
      <c r="AA181" s="3">
        <f t="shared" si="90"/>
        <v>456793.4982249997</v>
      </c>
      <c r="AB181" s="3">
        <f t="shared" si="82"/>
        <v>678620.21482920065</v>
      </c>
      <c r="AC181" s="3">
        <f t="shared" si="91"/>
        <v>8.964269998303942E-2</v>
      </c>
    </row>
    <row r="182" spans="2:29" ht="15.75" x14ac:dyDescent="0.25">
      <c r="B182" s="2">
        <v>179</v>
      </c>
      <c r="C182" s="2">
        <v>201523</v>
      </c>
      <c r="D182" s="2" t="str">
        <f t="shared" si="70"/>
        <v>2015</v>
      </c>
      <c r="E182" s="2" t="str">
        <f t="shared" si="71"/>
        <v>23</v>
      </c>
      <c r="F182" s="2">
        <v>6128</v>
      </c>
      <c r="G182" s="3" t="s">
        <v>6</v>
      </c>
      <c r="H182" s="13">
        <f t="shared" si="72"/>
        <v>4764.090909090909</v>
      </c>
      <c r="I182" s="11">
        <f t="shared" si="73"/>
        <v>1.2862894761950197</v>
      </c>
      <c r="J182" s="16">
        <v>1.0952711536496234</v>
      </c>
      <c r="K182" s="1">
        <v>179</v>
      </c>
      <c r="L182" s="1">
        <f t="shared" si="74"/>
        <v>32041</v>
      </c>
      <c r="M182" s="1">
        <f t="shared" si="75"/>
        <v>1096912</v>
      </c>
      <c r="N182" s="11">
        <f t="shared" si="76"/>
        <v>5446.7771206780171</v>
      </c>
      <c r="O182" s="11">
        <f t="shared" si="77"/>
        <v>5446.7771206780171</v>
      </c>
      <c r="P182" s="1">
        <f t="shared" si="78"/>
        <v>0</v>
      </c>
      <c r="Q182" s="11">
        <f t="shared" si="79"/>
        <v>681.22287932198287</v>
      </c>
      <c r="R182" s="11"/>
      <c r="S182" s="11">
        <f t="shared" si="92"/>
        <v>311.71122853071302</v>
      </c>
      <c r="T182" s="11">
        <f t="shared" si="86"/>
        <v>5594.9615577663099</v>
      </c>
      <c r="U182" s="11">
        <f t="shared" si="87"/>
        <v>5816.288771469287</v>
      </c>
      <c r="V182" s="11">
        <f t="shared" si="88"/>
        <v>1001498.1188401695</v>
      </c>
      <c r="W182" s="11">
        <f t="shared" si="81"/>
        <v>32041</v>
      </c>
      <c r="X182" s="11">
        <f t="shared" si="65"/>
        <v>5450.2345696836237</v>
      </c>
      <c r="Y182" s="11">
        <f t="shared" si="66"/>
        <v>5969.4847047984413</v>
      </c>
      <c r="Z182" s="11">
        <f t="shared" si="89"/>
        <v>158.51529520155873</v>
      </c>
      <c r="AA182" s="3">
        <f t="shared" si="90"/>
        <v>1205307.5582249996</v>
      </c>
      <c r="AB182" s="3">
        <f t="shared" si="82"/>
        <v>331508.26166790497</v>
      </c>
      <c r="AC182" s="3">
        <f t="shared" si="91"/>
        <v>2.5867378459784388E-2</v>
      </c>
    </row>
    <row r="183" spans="2:29" ht="15.75" x14ac:dyDescent="0.25">
      <c r="B183" s="2">
        <v>180</v>
      </c>
      <c r="C183" s="2">
        <v>201524</v>
      </c>
      <c r="D183" s="2" t="str">
        <f t="shared" si="70"/>
        <v>2015</v>
      </c>
      <c r="E183" s="2" t="str">
        <f t="shared" si="71"/>
        <v>24</v>
      </c>
      <c r="F183" s="2">
        <v>5758</v>
      </c>
      <c r="G183" s="3" t="s">
        <v>6</v>
      </c>
      <c r="H183" s="13">
        <f t="shared" si="72"/>
        <v>4764.090909090909</v>
      </c>
      <c r="I183" s="11">
        <f t="shared" si="73"/>
        <v>1.208625131189772</v>
      </c>
      <c r="J183" s="16">
        <v>1.0628235240462454</v>
      </c>
      <c r="K183" s="1">
        <v>180</v>
      </c>
      <c r="L183" s="1">
        <f t="shared" si="74"/>
        <v>32400</v>
      </c>
      <c r="M183" s="1">
        <f t="shared" si="75"/>
        <v>1036440</v>
      </c>
      <c r="N183" s="11">
        <f t="shared" si="76"/>
        <v>5452.0846636165907</v>
      </c>
      <c r="O183" s="11">
        <f t="shared" si="77"/>
        <v>5452.0846636165907</v>
      </c>
      <c r="P183" s="1">
        <f t="shared" si="78"/>
        <v>0</v>
      </c>
      <c r="Q183" s="11">
        <f t="shared" si="79"/>
        <v>305.91533638340934</v>
      </c>
      <c r="R183" s="11"/>
      <c r="S183" s="11">
        <f t="shared" si="92"/>
        <v>195.15368559213948</v>
      </c>
      <c r="T183" s="11">
        <f t="shared" si="86"/>
        <v>5417.6444816340545</v>
      </c>
      <c r="U183" s="11">
        <f t="shared" si="87"/>
        <v>5562.8463144078605</v>
      </c>
      <c r="V183" s="11">
        <f t="shared" si="88"/>
        <v>975176.00669412978</v>
      </c>
      <c r="W183" s="11">
        <f t="shared" si="81"/>
        <v>32400</v>
      </c>
      <c r="X183" s="11">
        <f t="shared" si="65"/>
        <v>5455.1175996594056</v>
      </c>
      <c r="Y183" s="11">
        <f t="shared" si="66"/>
        <v>5797.8273113567047</v>
      </c>
      <c r="Z183" s="11">
        <f t="shared" si="89"/>
        <v>-39.82731135670474</v>
      </c>
      <c r="AA183" s="3">
        <f t="shared" si="90"/>
        <v>529787.45822499972</v>
      </c>
      <c r="AB183" s="3">
        <f t="shared" si="82"/>
        <v>163305.01163940722</v>
      </c>
      <c r="AC183" s="3">
        <f t="shared" si="91"/>
        <v>6.9168654666038106E-3</v>
      </c>
    </row>
    <row r="184" spans="2:29" ht="15.75" x14ac:dyDescent="0.25">
      <c r="B184" s="2">
        <v>181</v>
      </c>
      <c r="C184" s="2">
        <v>201525</v>
      </c>
      <c r="D184" s="2" t="str">
        <f t="shared" si="70"/>
        <v>2015</v>
      </c>
      <c r="E184" s="2" t="str">
        <f t="shared" si="71"/>
        <v>25</v>
      </c>
      <c r="F184" s="2">
        <v>6844</v>
      </c>
      <c r="G184" s="3" t="s">
        <v>6</v>
      </c>
      <c r="H184" s="13">
        <f t="shared" si="72"/>
        <v>4764.090909090909</v>
      </c>
      <c r="I184" s="11">
        <f t="shared" si="73"/>
        <v>1.4365804789619312</v>
      </c>
      <c r="J184" s="16">
        <v>1.0528611888050381</v>
      </c>
      <c r="K184" s="1">
        <v>181</v>
      </c>
      <c r="L184" s="1">
        <f t="shared" si="74"/>
        <v>32761</v>
      </c>
      <c r="M184" s="1">
        <f t="shared" si="75"/>
        <v>1238764</v>
      </c>
      <c r="N184" s="11">
        <f t="shared" si="76"/>
        <v>5457.3922065551642</v>
      </c>
      <c r="O184" s="11">
        <f t="shared" si="77"/>
        <v>5457.3922065551642</v>
      </c>
      <c r="P184" s="1">
        <f t="shared" si="78"/>
        <v>0</v>
      </c>
      <c r="Q184" s="11">
        <f t="shared" si="79"/>
        <v>1386.6077934448358</v>
      </c>
      <c r="R184" s="11"/>
      <c r="S184" s="11">
        <f t="shared" si="92"/>
        <v>591.09614265356595</v>
      </c>
      <c r="T184" s="11">
        <f t="shared" si="86"/>
        <v>6500.3820757869407</v>
      </c>
      <c r="U184" s="11">
        <f t="shared" si="87"/>
        <v>6252.9038573464341</v>
      </c>
      <c r="V184" s="11">
        <f t="shared" si="88"/>
        <v>1176569.1557174362</v>
      </c>
      <c r="W184" s="11">
        <f t="shared" si="81"/>
        <v>32761</v>
      </c>
      <c r="X184" s="11">
        <f t="shared" si="65"/>
        <v>5460.0006296351885</v>
      </c>
      <c r="Y184" s="11">
        <f t="shared" si="66"/>
        <v>5748.6227537939612</v>
      </c>
      <c r="Z184" s="11">
        <f t="shared" si="89"/>
        <v>1095.3772462060388</v>
      </c>
      <c r="AA184" s="3">
        <f t="shared" si="90"/>
        <v>3290106.238224999</v>
      </c>
      <c r="AB184" s="3">
        <f t="shared" si="82"/>
        <v>125957.97805583978</v>
      </c>
      <c r="AC184" s="3">
        <f t="shared" si="91"/>
        <v>0.16004927618440076</v>
      </c>
    </row>
    <row r="185" spans="2:29" ht="15.75" x14ac:dyDescent="0.25">
      <c r="B185" s="2">
        <v>182</v>
      </c>
      <c r="C185" s="2">
        <v>201526</v>
      </c>
      <c r="D185" s="2" t="str">
        <f t="shared" si="70"/>
        <v>2015</v>
      </c>
      <c r="E185" s="2" t="str">
        <f t="shared" si="71"/>
        <v>26</v>
      </c>
      <c r="F185" s="2">
        <v>5488</v>
      </c>
      <c r="G185" s="3" t="s">
        <v>6</v>
      </c>
      <c r="H185" s="13">
        <f t="shared" si="72"/>
        <v>4764.090909090909</v>
      </c>
      <c r="I185" s="11">
        <f t="shared" si="73"/>
        <v>1.1519511496994561</v>
      </c>
      <c r="J185" s="16">
        <v>1.0088024681885259</v>
      </c>
      <c r="K185" s="1">
        <v>182</v>
      </c>
      <c r="L185" s="1">
        <f t="shared" si="74"/>
        <v>33124</v>
      </c>
      <c r="M185" s="1">
        <f t="shared" si="75"/>
        <v>998816</v>
      </c>
      <c r="N185" s="11">
        <f t="shared" si="76"/>
        <v>5462.6997494937377</v>
      </c>
      <c r="O185" s="11">
        <f t="shared" si="77"/>
        <v>5462.6997494937377</v>
      </c>
      <c r="P185" s="1">
        <f t="shared" si="78"/>
        <v>0</v>
      </c>
      <c r="Q185" s="11">
        <f t="shared" si="79"/>
        <v>25.300250506262273</v>
      </c>
      <c r="R185" s="11"/>
      <c r="S185" s="11">
        <f t="shared" si="92"/>
        <v>29.288599714992415</v>
      </c>
      <c r="T185" s="11">
        <f t="shared" si="86"/>
        <v>5440.1135733288047</v>
      </c>
      <c r="U185" s="11">
        <f t="shared" si="87"/>
        <v>5458.7114002850076</v>
      </c>
      <c r="V185" s="11">
        <f t="shared" si="88"/>
        <v>990100.67034584249</v>
      </c>
      <c r="W185" s="11">
        <f t="shared" si="81"/>
        <v>33124</v>
      </c>
      <c r="X185" s="11">
        <f t="shared" si="65"/>
        <v>5464.8836596109704</v>
      </c>
      <c r="Y185" s="11">
        <f t="shared" si="66"/>
        <v>5512.9881241786916</v>
      </c>
      <c r="Z185" s="11">
        <f t="shared" si="89"/>
        <v>-24.988124178691578</v>
      </c>
      <c r="AA185" s="3">
        <f t="shared" si="90"/>
        <v>209640.3582249998</v>
      </c>
      <c r="AB185" s="3">
        <f t="shared" si="82"/>
        <v>14225.562072622222</v>
      </c>
      <c r="AC185" s="3">
        <f t="shared" si="91"/>
        <v>4.5532296243971536E-3</v>
      </c>
    </row>
    <row r="186" spans="2:29" ht="15.75" x14ac:dyDescent="0.25">
      <c r="B186" s="2">
        <v>183</v>
      </c>
      <c r="C186" s="2">
        <v>201527</v>
      </c>
      <c r="D186" s="2" t="str">
        <f t="shared" si="70"/>
        <v>2015</v>
      </c>
      <c r="E186" s="2" t="str">
        <f t="shared" si="71"/>
        <v>27</v>
      </c>
      <c r="F186" s="2">
        <v>5276</v>
      </c>
      <c r="G186" s="3" t="s">
        <v>6</v>
      </c>
      <c r="H186" s="13">
        <f t="shared" si="72"/>
        <v>4764.090909090909</v>
      </c>
      <c r="I186" s="11">
        <f t="shared" si="73"/>
        <v>1.1074515790478008</v>
      </c>
      <c r="J186" s="16">
        <v>0.98993588081163975</v>
      </c>
      <c r="K186" s="1">
        <v>183</v>
      </c>
      <c r="L186" s="1">
        <f t="shared" si="74"/>
        <v>33489</v>
      </c>
      <c r="M186" s="1">
        <f t="shared" si="75"/>
        <v>965508</v>
      </c>
      <c r="N186" s="11">
        <f t="shared" si="76"/>
        <v>5468.0072924323113</v>
      </c>
      <c r="O186" s="11">
        <f t="shared" si="77"/>
        <v>5468.0072924323113</v>
      </c>
      <c r="P186" s="1">
        <f t="shared" si="78"/>
        <v>0</v>
      </c>
      <c r="Q186" s="11">
        <f t="shared" si="79"/>
        <v>-192.00729243231126</v>
      </c>
      <c r="R186" s="11"/>
      <c r="S186" s="11">
        <f t="shared" si="92"/>
        <v>115.98105677641888</v>
      </c>
      <c r="T186" s="11">
        <f t="shared" si="86"/>
        <v>5329.6381132020933</v>
      </c>
      <c r="U186" s="11">
        <f t="shared" si="87"/>
        <v>5160.0189432235811</v>
      </c>
      <c r="V186" s="11">
        <f t="shared" si="88"/>
        <v>975323.77471598308</v>
      </c>
      <c r="W186" s="11">
        <f t="shared" si="81"/>
        <v>33489</v>
      </c>
      <c r="X186" s="11">
        <f t="shared" si="65"/>
        <v>5469.7666895867533</v>
      </c>
      <c r="Y186" s="11">
        <f t="shared" si="66"/>
        <v>5414.7183056902295</v>
      </c>
      <c r="Z186" s="11">
        <f t="shared" si="89"/>
        <v>-138.7183056902295</v>
      </c>
      <c r="AA186" s="3">
        <f t="shared" si="90"/>
        <v>60449.598224999892</v>
      </c>
      <c r="AB186" s="3">
        <f t="shared" si="82"/>
        <v>441.04797530228581</v>
      </c>
      <c r="AC186" s="3">
        <f t="shared" si="91"/>
        <v>2.6292324808610594E-2</v>
      </c>
    </row>
    <row r="187" spans="2:29" ht="15.75" x14ac:dyDescent="0.25">
      <c r="B187" s="2">
        <v>184</v>
      </c>
      <c r="C187" s="2">
        <v>201528</v>
      </c>
      <c r="D187" s="2" t="str">
        <f t="shared" si="70"/>
        <v>2015</v>
      </c>
      <c r="E187" s="2" t="str">
        <f t="shared" si="71"/>
        <v>28</v>
      </c>
      <c r="F187" s="2">
        <v>4954</v>
      </c>
      <c r="G187" s="3" t="s">
        <v>6</v>
      </c>
      <c r="H187" s="13">
        <f t="shared" si="72"/>
        <v>4764.090909090909</v>
      </c>
      <c r="I187" s="11">
        <f t="shared" si="73"/>
        <v>1.0398626085297205</v>
      </c>
      <c r="J187" s="16">
        <v>0.92419172455172727</v>
      </c>
      <c r="K187" s="1">
        <v>184</v>
      </c>
      <c r="L187" s="1">
        <f t="shared" si="74"/>
        <v>33856</v>
      </c>
      <c r="M187" s="1">
        <f t="shared" si="75"/>
        <v>911536</v>
      </c>
      <c r="N187" s="11">
        <f t="shared" si="76"/>
        <v>5473.3148353708848</v>
      </c>
      <c r="O187" s="11">
        <f t="shared" si="77"/>
        <v>5473.3148353708839</v>
      </c>
      <c r="P187" s="1">
        <f t="shared" si="78"/>
        <v>0</v>
      </c>
      <c r="Q187" s="11">
        <f t="shared" si="79"/>
        <v>-519.31483537088479</v>
      </c>
      <c r="R187" s="11"/>
      <c r="S187" s="11">
        <f t="shared" si="92"/>
        <v>-179.32648616215465</v>
      </c>
      <c r="T187" s="11">
        <f t="shared" si="86"/>
        <v>5360.359618457851</v>
      </c>
      <c r="U187" s="11">
        <f t="shared" si="87"/>
        <v>5133.3264861621547</v>
      </c>
      <c r="V187" s="11">
        <f t="shared" si="88"/>
        <v>986306.16979624459</v>
      </c>
      <c r="W187" s="11">
        <f t="shared" si="81"/>
        <v>33856</v>
      </c>
      <c r="X187" s="11">
        <f t="shared" si="65"/>
        <v>5474.6497195625352</v>
      </c>
      <c r="Y187" s="11">
        <f t="shared" si="66"/>
        <v>5059.6259656391294</v>
      </c>
      <c r="Z187" s="11">
        <f t="shared" si="89"/>
        <v>-105.62596563912939</v>
      </c>
      <c r="AA187" s="3">
        <f t="shared" si="90"/>
        <v>5796.538225000033</v>
      </c>
      <c r="AB187" s="3">
        <f t="shared" si="82"/>
        <v>111616.92845616688</v>
      </c>
      <c r="AC187" s="3">
        <f t="shared" si="91"/>
        <v>2.1321349543627247E-2</v>
      </c>
    </row>
    <row r="188" spans="2:29" ht="15.75" x14ac:dyDescent="0.25">
      <c r="B188" s="2">
        <v>185</v>
      </c>
      <c r="C188" s="2">
        <v>201529</v>
      </c>
      <c r="D188" s="2" t="str">
        <f t="shared" si="70"/>
        <v>2015</v>
      </c>
      <c r="E188" s="2" t="str">
        <f t="shared" si="71"/>
        <v>29</v>
      </c>
      <c r="F188" s="2">
        <v>4898</v>
      </c>
      <c r="G188" s="3" t="s">
        <v>6</v>
      </c>
      <c r="H188" s="13">
        <f t="shared" si="72"/>
        <v>4764.090909090909</v>
      </c>
      <c r="I188" s="11">
        <f t="shared" si="73"/>
        <v>1.0281080049613587</v>
      </c>
      <c r="J188" s="16">
        <v>1.1038910318483606</v>
      </c>
      <c r="K188" s="1">
        <v>185</v>
      </c>
      <c r="L188" s="1">
        <f t="shared" si="74"/>
        <v>34225</v>
      </c>
      <c r="M188" s="1">
        <f t="shared" si="75"/>
        <v>906130</v>
      </c>
      <c r="N188" s="11">
        <f t="shared" si="76"/>
        <v>5478.6223783094583</v>
      </c>
      <c r="O188" s="11">
        <f t="shared" si="77"/>
        <v>5478.6223783094574</v>
      </c>
      <c r="P188" s="1">
        <f t="shared" si="78"/>
        <v>0</v>
      </c>
      <c r="Q188" s="11">
        <f t="shared" si="79"/>
        <v>-580.62237830945833</v>
      </c>
      <c r="R188" s="11"/>
      <c r="S188" s="11">
        <f t="shared" si="92"/>
        <v>353.61597089927182</v>
      </c>
      <c r="T188" s="11">
        <f t="shared" si="86"/>
        <v>4437.0321514423076</v>
      </c>
      <c r="U188" s="11">
        <f t="shared" si="87"/>
        <v>4544.3840291007282</v>
      </c>
      <c r="V188" s="11">
        <f t="shared" si="88"/>
        <v>820850.94801682688</v>
      </c>
      <c r="W188" s="11">
        <f t="shared" si="81"/>
        <v>34225</v>
      </c>
      <c r="X188" s="11">
        <f t="shared" si="65"/>
        <v>5479.5327495383181</v>
      </c>
      <c r="Y188" s="11">
        <f t="shared" si="66"/>
        <v>6048.8070609347378</v>
      </c>
      <c r="Z188" s="11">
        <f t="shared" si="89"/>
        <v>-1150.8070609347378</v>
      </c>
      <c r="AA188" s="3">
        <f t="shared" si="90"/>
        <v>17459.658225000057</v>
      </c>
      <c r="AB188" s="3">
        <f t="shared" si="82"/>
        <v>429142.77378369251</v>
      </c>
      <c r="AC188" s="3">
        <f t="shared" si="91"/>
        <v>0.23495448365347851</v>
      </c>
    </row>
    <row r="189" spans="2:29" ht="15.75" x14ac:dyDescent="0.25">
      <c r="B189" s="2">
        <v>186</v>
      </c>
      <c r="C189" s="2">
        <v>201530</v>
      </c>
      <c r="D189" s="2" t="str">
        <f t="shared" si="70"/>
        <v>2015</v>
      </c>
      <c r="E189" s="2" t="str">
        <f t="shared" si="71"/>
        <v>30</v>
      </c>
      <c r="F189" s="2">
        <v>4717</v>
      </c>
      <c r="G189" s="3" t="s">
        <v>6</v>
      </c>
      <c r="H189" s="13">
        <f t="shared" si="72"/>
        <v>4764.090909090909</v>
      </c>
      <c r="I189" s="11">
        <f t="shared" si="73"/>
        <v>0.99011544699933218</v>
      </c>
      <c r="J189" s="16">
        <v>1.0020006805520667</v>
      </c>
      <c r="K189" s="1">
        <v>186</v>
      </c>
      <c r="L189" s="1">
        <f t="shared" si="74"/>
        <v>34596</v>
      </c>
      <c r="M189" s="1">
        <f t="shared" si="75"/>
        <v>877362</v>
      </c>
      <c r="N189" s="11">
        <f t="shared" si="76"/>
        <v>5483.9299212480319</v>
      </c>
      <c r="O189" s="11">
        <f t="shared" si="77"/>
        <v>5483.929921248031</v>
      </c>
      <c r="P189" s="1">
        <f t="shared" si="78"/>
        <v>0</v>
      </c>
      <c r="Q189" s="11">
        <f t="shared" si="79"/>
        <v>-766.92992124803186</v>
      </c>
      <c r="R189" s="11"/>
      <c r="S189" s="11">
        <f t="shared" si="92"/>
        <v>-265.94157203930172</v>
      </c>
      <c r="T189" s="11">
        <f t="shared" si="86"/>
        <v>4707.5816329796316</v>
      </c>
      <c r="U189" s="11">
        <f t="shared" si="87"/>
        <v>4982.9415720393017</v>
      </c>
      <c r="V189" s="11">
        <f t="shared" si="88"/>
        <v>875610.18373421149</v>
      </c>
      <c r="W189" s="11">
        <f t="shared" si="81"/>
        <v>34596</v>
      </c>
      <c r="X189" s="11">
        <f t="shared" si="65"/>
        <v>5484.4157795141</v>
      </c>
      <c r="Y189" s="11">
        <f t="shared" si="66"/>
        <v>5495.3883435036214</v>
      </c>
      <c r="Z189" s="11">
        <f t="shared" si="89"/>
        <v>-778.3883435036214</v>
      </c>
      <c r="AA189" s="3">
        <f t="shared" si="90"/>
        <v>98053.528225000133</v>
      </c>
      <c r="AB189" s="3">
        <f t="shared" si="82"/>
        <v>10337.028853050191</v>
      </c>
      <c r="AC189" s="3">
        <f t="shared" si="91"/>
        <v>0.16501766875209273</v>
      </c>
    </row>
    <row r="190" spans="2:29" ht="15.75" x14ac:dyDescent="0.25">
      <c r="B190" s="2">
        <v>187</v>
      </c>
      <c r="C190" s="2">
        <v>201531</v>
      </c>
      <c r="D190" s="2" t="str">
        <f t="shared" si="70"/>
        <v>2015</v>
      </c>
      <c r="E190" s="2" t="str">
        <f t="shared" si="71"/>
        <v>31</v>
      </c>
      <c r="F190" s="2">
        <v>4219</v>
      </c>
      <c r="G190" s="3" t="s">
        <v>6</v>
      </c>
      <c r="H190" s="13">
        <f t="shared" si="72"/>
        <v>4764.090909090909</v>
      </c>
      <c r="I190" s="11">
        <f t="shared" si="73"/>
        <v>0.88558343669497186</v>
      </c>
      <c r="J190" s="16">
        <v>1.1211902122395205</v>
      </c>
      <c r="K190" s="1">
        <v>187</v>
      </c>
      <c r="L190" s="1">
        <f t="shared" si="74"/>
        <v>34969</v>
      </c>
      <c r="M190" s="1">
        <f t="shared" si="75"/>
        <v>788953</v>
      </c>
      <c r="N190" s="11">
        <f t="shared" si="76"/>
        <v>5489.2374641866054</v>
      </c>
      <c r="O190" s="11">
        <f t="shared" si="77"/>
        <v>5489.2374641866045</v>
      </c>
      <c r="P190" s="1">
        <f t="shared" si="78"/>
        <v>0</v>
      </c>
      <c r="Q190" s="11">
        <f t="shared" si="79"/>
        <v>-1270.2374641866054</v>
      </c>
      <c r="R190" s="11"/>
      <c r="S190" s="11">
        <f t="shared" si="92"/>
        <v>24.500885022124749</v>
      </c>
      <c r="T190" s="11">
        <f t="shared" si="86"/>
        <v>3762.9654218732089</v>
      </c>
      <c r="U190" s="11">
        <f t="shared" si="87"/>
        <v>4194.4991149778753</v>
      </c>
      <c r="V190" s="11">
        <f t="shared" si="88"/>
        <v>703674.53389029007</v>
      </c>
      <c r="W190" s="11">
        <f t="shared" si="81"/>
        <v>34969</v>
      </c>
      <c r="X190" s="11">
        <f t="shared" si="65"/>
        <v>5489.2988094898828</v>
      </c>
      <c r="Y190" s="11">
        <f t="shared" si="66"/>
        <v>6154.548097258109</v>
      </c>
      <c r="Z190" s="11">
        <f t="shared" si="89"/>
        <v>-1935.548097258109</v>
      </c>
      <c r="AA190" s="3">
        <f t="shared" si="90"/>
        <v>657939.98822500033</v>
      </c>
      <c r="AB190" s="3">
        <f t="shared" si="82"/>
        <v>578863.70983598381</v>
      </c>
      <c r="AC190" s="3">
        <f t="shared" si="91"/>
        <v>0.45876939968194097</v>
      </c>
    </row>
    <row r="191" spans="2:29" ht="15.75" x14ac:dyDescent="0.25">
      <c r="B191" s="2">
        <v>188</v>
      </c>
      <c r="C191" s="2">
        <v>201532</v>
      </c>
      <c r="D191" s="2" t="str">
        <f t="shared" si="70"/>
        <v>2015</v>
      </c>
      <c r="E191" s="2" t="str">
        <f t="shared" si="71"/>
        <v>32</v>
      </c>
      <c r="F191" s="2">
        <v>4908</v>
      </c>
      <c r="G191" s="3" t="s">
        <v>6</v>
      </c>
      <c r="H191" s="13">
        <f t="shared" si="72"/>
        <v>4764.090909090909</v>
      </c>
      <c r="I191" s="11">
        <f t="shared" si="73"/>
        <v>1.0302070413128519</v>
      </c>
      <c r="J191" s="16">
        <v>1.0519495092163313</v>
      </c>
      <c r="K191" s="1">
        <v>188</v>
      </c>
      <c r="L191" s="1">
        <f t="shared" si="74"/>
        <v>35344</v>
      </c>
      <c r="M191" s="1">
        <f t="shared" si="75"/>
        <v>922704</v>
      </c>
      <c r="N191" s="11">
        <f t="shared" si="76"/>
        <v>5494.5450071251789</v>
      </c>
      <c r="O191" s="11">
        <f t="shared" si="77"/>
        <v>5494.545007125178</v>
      </c>
      <c r="P191" s="1">
        <f t="shared" si="78"/>
        <v>0</v>
      </c>
      <c r="Q191" s="11">
        <f t="shared" si="79"/>
        <v>-586.54500712517893</v>
      </c>
      <c r="R191" s="11"/>
      <c r="S191" s="11">
        <f t="shared" si="92"/>
        <v>42.443342083551215</v>
      </c>
      <c r="T191" s="11">
        <f t="shared" si="86"/>
        <v>4665.6231663212648</v>
      </c>
      <c r="U191" s="11">
        <f t="shared" si="87"/>
        <v>4865.5566579164488</v>
      </c>
      <c r="V191" s="11">
        <f t="shared" si="88"/>
        <v>877137.15526839776</v>
      </c>
      <c r="W191" s="11">
        <f t="shared" si="81"/>
        <v>35344</v>
      </c>
      <c r="X191" s="11">
        <f t="shared" si="65"/>
        <v>5494.1818394656648</v>
      </c>
      <c r="Y191" s="11">
        <f t="shared" si="66"/>
        <v>5779.6018895711868</v>
      </c>
      <c r="Z191" s="11">
        <f t="shared" si="89"/>
        <v>-871.6018895711868</v>
      </c>
      <c r="AA191" s="3">
        <f t="shared" si="90"/>
        <v>14916.958225000053</v>
      </c>
      <c r="AB191" s="3">
        <f t="shared" si="82"/>
        <v>148907.0218519317</v>
      </c>
      <c r="AC191" s="3">
        <f t="shared" si="91"/>
        <v>0.177587997060144</v>
      </c>
    </row>
    <row r="192" spans="2:29" ht="15.75" x14ac:dyDescent="0.25">
      <c r="B192" s="2">
        <v>189</v>
      </c>
      <c r="C192" s="2">
        <v>201533</v>
      </c>
      <c r="D192" s="2" t="str">
        <f t="shared" si="70"/>
        <v>2015</v>
      </c>
      <c r="E192" s="2" t="str">
        <f t="shared" si="71"/>
        <v>33</v>
      </c>
      <c r="F192" s="2">
        <v>4435</v>
      </c>
      <c r="G192" s="3" t="s">
        <v>6</v>
      </c>
      <c r="H192" s="13">
        <f t="shared" si="72"/>
        <v>4764.090909090909</v>
      </c>
      <c r="I192" s="11">
        <f t="shared" si="73"/>
        <v>0.93092262188722452</v>
      </c>
      <c r="J192" s="16">
        <v>1.0259771418212968</v>
      </c>
      <c r="K192" s="1">
        <v>189</v>
      </c>
      <c r="L192" s="1">
        <f t="shared" si="74"/>
        <v>35721</v>
      </c>
      <c r="M192" s="1">
        <f t="shared" si="75"/>
        <v>838215</v>
      </c>
      <c r="N192" s="11">
        <f t="shared" si="76"/>
        <v>5499.8525500637525</v>
      </c>
      <c r="O192" s="11">
        <f t="shared" si="77"/>
        <v>5499.8525500637516</v>
      </c>
      <c r="P192" s="1">
        <f t="shared" si="78"/>
        <v>0</v>
      </c>
      <c r="Q192" s="11">
        <f t="shared" si="79"/>
        <v>-1064.8525500637525</v>
      </c>
      <c r="R192" s="11"/>
      <c r="S192" s="11">
        <f t="shared" si="92"/>
        <v>-521.36420085502186</v>
      </c>
      <c r="T192" s="11">
        <f t="shared" si="86"/>
        <v>4322.7083910729871</v>
      </c>
      <c r="U192" s="11">
        <f t="shared" si="87"/>
        <v>4956.3642008550214</v>
      </c>
      <c r="V192" s="11">
        <f t="shared" si="88"/>
        <v>816991.8859127945</v>
      </c>
      <c r="W192" s="11">
        <f t="shared" si="81"/>
        <v>35721</v>
      </c>
      <c r="X192" s="11">
        <f t="shared" si="65"/>
        <v>5499.0648694414476</v>
      </c>
      <c r="Y192" s="11">
        <f t="shared" si="66"/>
        <v>5641.9148574394394</v>
      </c>
      <c r="Z192" s="11">
        <f t="shared" si="89"/>
        <v>-1206.9148574394394</v>
      </c>
      <c r="AA192" s="3">
        <f t="shared" si="90"/>
        <v>354185.66822500026</v>
      </c>
      <c r="AB192" s="3">
        <f t="shared" si="82"/>
        <v>61602.095300587345</v>
      </c>
      <c r="AC192" s="3">
        <f t="shared" si="91"/>
        <v>0.27213412794575859</v>
      </c>
    </row>
    <row r="193" spans="2:29" ht="15.75" x14ac:dyDescent="0.25">
      <c r="B193" s="2">
        <v>190</v>
      </c>
      <c r="C193" s="2">
        <v>201534</v>
      </c>
      <c r="D193" s="2" t="str">
        <f t="shared" si="70"/>
        <v>2015</v>
      </c>
      <c r="E193" s="2" t="str">
        <f t="shared" si="71"/>
        <v>34</v>
      </c>
      <c r="F193" s="2">
        <v>4431</v>
      </c>
      <c r="G193" s="3" t="s">
        <v>6</v>
      </c>
      <c r="H193" s="13">
        <f t="shared" si="72"/>
        <v>4764.090909090909</v>
      </c>
      <c r="I193" s="11">
        <f t="shared" si="73"/>
        <v>0.9300830073466273</v>
      </c>
      <c r="J193" s="16">
        <v>0.89479320179391209</v>
      </c>
      <c r="K193" s="1">
        <v>190</v>
      </c>
      <c r="L193" s="1">
        <f t="shared" si="74"/>
        <v>36100</v>
      </c>
      <c r="M193" s="1">
        <f t="shared" si="75"/>
        <v>841890</v>
      </c>
      <c r="N193" s="11">
        <f t="shared" si="76"/>
        <v>5505.1600930023251</v>
      </c>
      <c r="O193" s="11">
        <f t="shared" si="77"/>
        <v>5505.1600930023251</v>
      </c>
      <c r="P193" s="1">
        <f t="shared" si="78"/>
        <v>0</v>
      </c>
      <c r="Q193" s="11">
        <f t="shared" si="79"/>
        <v>-1074.1600930023251</v>
      </c>
      <c r="R193" s="11"/>
      <c r="S193" s="11">
        <f t="shared" si="92"/>
        <v>-440.42174379359494</v>
      </c>
      <c r="T193" s="11">
        <f t="shared" si="86"/>
        <v>4951.982191099105</v>
      </c>
      <c r="U193" s="11">
        <f t="shared" si="87"/>
        <v>4871.4217437935949</v>
      </c>
      <c r="V193" s="11">
        <f t="shared" si="88"/>
        <v>940876.61630882998</v>
      </c>
      <c r="W193" s="11">
        <f t="shared" si="81"/>
        <v>36100</v>
      </c>
      <c r="X193" s="11">
        <f t="shared" si="65"/>
        <v>5503.9478994172296</v>
      </c>
      <c r="Y193" s="11">
        <f t="shared" si="66"/>
        <v>4924.8951634264195</v>
      </c>
      <c r="Z193" s="11">
        <f t="shared" si="89"/>
        <v>-493.89516342641946</v>
      </c>
      <c r="AA193" s="3">
        <f t="shared" si="90"/>
        <v>358962.74822500028</v>
      </c>
      <c r="AB193" s="3">
        <f t="shared" si="82"/>
        <v>219794.06770816541</v>
      </c>
      <c r="AC193" s="3">
        <f t="shared" si="91"/>
        <v>0.11146358912805675</v>
      </c>
    </row>
    <row r="194" spans="2:29" ht="15.75" x14ac:dyDescent="0.25">
      <c r="B194" s="2">
        <v>191</v>
      </c>
      <c r="C194" s="2">
        <v>201535</v>
      </c>
      <c r="D194" s="2" t="str">
        <f t="shared" si="70"/>
        <v>2015</v>
      </c>
      <c r="E194" s="2" t="str">
        <f t="shared" si="71"/>
        <v>35</v>
      </c>
      <c r="F194" s="2">
        <v>5299</v>
      </c>
      <c r="G194" s="3" t="s">
        <v>6</v>
      </c>
      <c r="H194" s="13">
        <f t="shared" si="72"/>
        <v>4764.090909090909</v>
      </c>
      <c r="I194" s="11">
        <f t="shared" si="73"/>
        <v>1.1122793626562351</v>
      </c>
      <c r="J194" s="16">
        <v>0.84729338010246746</v>
      </c>
      <c r="K194" s="1">
        <v>191</v>
      </c>
      <c r="L194" s="1">
        <f t="shared" si="74"/>
        <v>36481</v>
      </c>
      <c r="M194" s="1">
        <f t="shared" si="75"/>
        <v>1012109</v>
      </c>
      <c r="N194" s="11">
        <f t="shared" si="76"/>
        <v>5510.4676359408986</v>
      </c>
      <c r="O194" s="11">
        <f t="shared" si="77"/>
        <v>5510.4676359408986</v>
      </c>
      <c r="P194" s="1">
        <f t="shared" si="78"/>
        <v>0</v>
      </c>
      <c r="Q194" s="11">
        <f t="shared" si="79"/>
        <v>-211.46763594089862</v>
      </c>
      <c r="R194" s="11"/>
      <c r="S194" s="11">
        <f t="shared" si="92"/>
        <v>-504.47928673216848</v>
      </c>
      <c r="T194" s="11">
        <f t="shared" si="86"/>
        <v>6254.0321032121901</v>
      </c>
      <c r="U194" s="11">
        <f t="shared" si="87"/>
        <v>5803.4792867321685</v>
      </c>
      <c r="V194" s="11">
        <f t="shared" si="88"/>
        <v>1194520.1317135284</v>
      </c>
      <c r="W194" s="11">
        <f t="shared" si="81"/>
        <v>36481</v>
      </c>
      <c r="X194" s="11">
        <f t="shared" si="65"/>
        <v>5508.8309293930124</v>
      </c>
      <c r="Y194" s="11">
        <f t="shared" si="66"/>
        <v>4667.5959785784225</v>
      </c>
      <c r="Z194" s="11">
        <f t="shared" si="89"/>
        <v>631.40402142157745</v>
      </c>
      <c r="AA194" s="3">
        <f t="shared" si="90"/>
        <v>72288.388224999886</v>
      </c>
      <c r="AB194" s="3">
        <f t="shared" si="82"/>
        <v>527251.97512248682</v>
      </c>
      <c r="AC194" s="3">
        <f t="shared" si="91"/>
        <v>0.11915531636564965</v>
      </c>
    </row>
    <row r="195" spans="2:29" ht="15.75" x14ac:dyDescent="0.25">
      <c r="B195" s="2">
        <v>192</v>
      </c>
      <c r="C195" s="2">
        <v>201536</v>
      </c>
      <c r="D195" s="2" t="str">
        <f t="shared" si="70"/>
        <v>2015</v>
      </c>
      <c r="E195" s="2" t="str">
        <f t="shared" si="71"/>
        <v>36</v>
      </c>
      <c r="F195" s="2">
        <v>4930</v>
      </c>
      <c r="G195" s="3" t="s">
        <v>6</v>
      </c>
      <c r="H195" s="13">
        <f t="shared" si="72"/>
        <v>4764.090909090909</v>
      </c>
      <c r="I195" s="11">
        <f t="shared" si="73"/>
        <v>1.0348249212861369</v>
      </c>
      <c r="J195" s="16">
        <v>0.81671795757094257</v>
      </c>
      <c r="K195" s="1">
        <v>192</v>
      </c>
      <c r="L195" s="1">
        <f t="shared" si="74"/>
        <v>36864</v>
      </c>
      <c r="M195" s="1">
        <f t="shared" si="75"/>
        <v>946560</v>
      </c>
      <c r="N195" s="11">
        <f t="shared" si="76"/>
        <v>5515.7751788794722</v>
      </c>
      <c r="O195" s="11">
        <f t="shared" si="77"/>
        <v>5515.7751788794722</v>
      </c>
      <c r="P195" s="1">
        <f t="shared" si="78"/>
        <v>0</v>
      </c>
      <c r="Q195" s="11">
        <f t="shared" si="79"/>
        <v>-585.77517887947215</v>
      </c>
      <c r="R195" s="11"/>
      <c r="S195" s="11">
        <f t="shared" si="92"/>
        <v>-648.78682967074201</v>
      </c>
      <c r="T195" s="11">
        <f t="shared" si="86"/>
        <v>6036.3555794250615</v>
      </c>
      <c r="U195" s="11">
        <f t="shared" si="87"/>
        <v>5578.786829670742</v>
      </c>
      <c r="V195" s="11">
        <f t="shared" si="88"/>
        <v>1158980.2712496119</v>
      </c>
      <c r="W195" s="11">
        <f t="shared" si="81"/>
        <v>36864</v>
      </c>
      <c r="X195" s="11">
        <f t="shared" si="65"/>
        <v>5513.7139593687953</v>
      </c>
      <c r="Y195" s="11">
        <f t="shared" si="66"/>
        <v>4503.1492035260771</v>
      </c>
      <c r="Z195" s="11">
        <f t="shared" si="89"/>
        <v>426.85079647392286</v>
      </c>
      <c r="AA195" s="3">
        <f t="shared" si="90"/>
        <v>10027.018225000043</v>
      </c>
      <c r="AB195" s="3">
        <f t="shared" si="82"/>
        <v>793111.29124696204</v>
      </c>
      <c r="AC195" s="3">
        <f t="shared" si="91"/>
        <v>8.6582311657996527E-2</v>
      </c>
    </row>
    <row r="196" spans="2:29" ht="15.75" x14ac:dyDescent="0.25">
      <c r="B196" s="2">
        <v>193</v>
      </c>
      <c r="C196" s="2">
        <v>201537</v>
      </c>
      <c r="D196" s="2" t="str">
        <f t="shared" si="70"/>
        <v>2015</v>
      </c>
      <c r="E196" s="2" t="str">
        <f t="shared" si="71"/>
        <v>37</v>
      </c>
      <c r="F196" s="2">
        <v>3717</v>
      </c>
      <c r="G196" s="3" t="s">
        <v>6</v>
      </c>
      <c r="H196" s="13">
        <f t="shared" si="72"/>
        <v>4764.090909090909</v>
      </c>
      <c r="I196" s="11">
        <f t="shared" si="73"/>
        <v>0.78021181185001431</v>
      </c>
      <c r="J196" s="16">
        <v>0.82775232841102941</v>
      </c>
      <c r="K196" s="1">
        <v>193</v>
      </c>
      <c r="L196" s="1">
        <f t="shared" si="74"/>
        <v>37249</v>
      </c>
      <c r="M196" s="1">
        <f t="shared" si="75"/>
        <v>717381</v>
      </c>
      <c r="N196" s="11">
        <f t="shared" si="76"/>
        <v>5521.0827218180457</v>
      </c>
      <c r="O196" s="11">
        <f t="shared" si="77"/>
        <v>5521.0827218180457</v>
      </c>
      <c r="P196" s="1">
        <f t="shared" si="78"/>
        <v>0</v>
      </c>
      <c r="Q196" s="11">
        <f t="shared" si="79"/>
        <v>-1804.0827218180457</v>
      </c>
      <c r="R196" s="11"/>
      <c r="S196" s="11">
        <f t="shared" si="92"/>
        <v>-1162.5943726093155</v>
      </c>
      <c r="T196" s="11">
        <f t="shared" ref="T196:T203" si="93">F196/J196</f>
        <v>4490.4736264955372</v>
      </c>
      <c r="U196" s="11">
        <f t="shared" ref="U196:U203" si="94">F196-S196</f>
        <v>4879.5943726093155</v>
      </c>
      <c r="V196" s="11">
        <f t="shared" ref="V196:V203" si="95">K196*T196</f>
        <v>866661.40991363872</v>
      </c>
      <c r="W196" s="11">
        <f t="shared" si="81"/>
        <v>37249</v>
      </c>
      <c r="X196" s="11">
        <f t="shared" ref="X196:X263" si="96">$Y$2+$W$2*K196</f>
        <v>5518.5969893445772</v>
      </c>
      <c r="Y196" s="11">
        <f t="shared" ref="Y196:Y259" si="97">X196*J196</f>
        <v>4568.0315074920709</v>
      </c>
      <c r="Z196" s="11">
        <f t="shared" ref="Z196:Z203" si="98">F196-Y196</f>
        <v>-851.03150749207089</v>
      </c>
      <c r="AA196" s="3">
        <f t="shared" ref="AA196:AA203" si="99">(F196-$AF$3)^2</f>
        <v>1724323.5282250005</v>
      </c>
      <c r="AB196" s="3">
        <f t="shared" si="82"/>
        <v>681756.80245829537</v>
      </c>
      <c r="AC196" s="3">
        <f t="shared" ref="AC196:AC203" si="100">ABS((F196-Y196)/F196)</f>
        <v>0.22895655299759776</v>
      </c>
    </row>
    <row r="197" spans="2:29" ht="15.75" x14ac:dyDescent="0.25">
      <c r="B197" s="2">
        <v>194</v>
      </c>
      <c r="C197" s="2">
        <v>201538</v>
      </c>
      <c r="D197" s="2" t="str">
        <f t="shared" ref="D197:D260" si="101">LEFT(C197,4)</f>
        <v>2015</v>
      </c>
      <c r="E197" s="2" t="str">
        <f t="shared" ref="E197:E260" si="102">RIGHT(C197,2)</f>
        <v>38</v>
      </c>
      <c r="F197" s="2">
        <v>3991</v>
      </c>
      <c r="G197" s="3" t="s">
        <v>6</v>
      </c>
      <c r="H197" s="13">
        <f t="shared" ref="H197:H203" si="103">SUMIF($D$4:$D$203,D197,$F$4:$F$203)/COUNTIF($D$4:$D$203,D197)</f>
        <v>4764.090909090909</v>
      </c>
      <c r="I197" s="11">
        <f t="shared" ref="I197:I203" si="104">F197/H197</f>
        <v>0.83772540788092742</v>
      </c>
      <c r="J197" s="16">
        <v>0.7832611394334088</v>
      </c>
      <c r="K197" s="1">
        <v>194</v>
      </c>
      <c r="L197" s="1">
        <f t="shared" ref="L197:L203" si="105">K197^2</f>
        <v>37636</v>
      </c>
      <c r="M197" s="1">
        <f t="shared" ref="M197:M203" si="106">K197*F197</f>
        <v>774254</v>
      </c>
      <c r="N197" s="11">
        <f t="shared" ref="N197:N203" si="107">$L$2*K197+$N$2</f>
        <v>5526.3902647566192</v>
      </c>
      <c r="O197" s="11">
        <f t="shared" ref="O197:O203" si="108">FORECAST(K197,$F$4:$F$203,$K$4:$K$203)</f>
        <v>5526.3902647566192</v>
      </c>
      <c r="P197" s="1">
        <f t="shared" ref="P197:P203" si="109">O197-N197</f>
        <v>0</v>
      </c>
      <c r="Q197" s="11">
        <f t="shared" ref="Q197:Q203" si="110">F197-N197</f>
        <v>-1535.3902647566192</v>
      </c>
      <c r="R197" s="11"/>
      <c r="S197" s="11">
        <f t="shared" ref="S197:S203" si="111">SUMIF($E$4:$E$203,E197,$Q$4:$Q$203)/COUNTIF($E$4:$E$203,E197)</f>
        <v>-1320.4019155478891</v>
      </c>
      <c r="T197" s="11">
        <f t="shared" si="93"/>
        <v>5095.363218053928</v>
      </c>
      <c r="U197" s="11">
        <f t="shared" si="94"/>
        <v>5311.4019155478891</v>
      </c>
      <c r="V197" s="11">
        <f t="shared" si="95"/>
        <v>988500.46430246206</v>
      </c>
      <c r="W197" s="11">
        <f t="shared" ref="W197:W203" si="112">K197^2</f>
        <v>37636</v>
      </c>
      <c r="X197" s="11">
        <f t="shared" si="96"/>
        <v>5523.4800193203591</v>
      </c>
      <c r="Y197" s="11">
        <f t="shared" si="97"/>
        <v>4326.327253570531</v>
      </c>
      <c r="Z197" s="11">
        <f t="shared" si="98"/>
        <v>-335.32725357053096</v>
      </c>
      <c r="AA197" s="3">
        <f t="shared" si="99"/>
        <v>1079801.5482250005</v>
      </c>
      <c r="AB197" s="3">
        <f t="shared" ref="AB197:AB260" si="113">(Y197-$AF$2)^2</f>
        <v>1139321.2197171804</v>
      </c>
      <c r="AC197" s="3">
        <f t="shared" si="100"/>
        <v>8.4020860328371569E-2</v>
      </c>
    </row>
    <row r="198" spans="2:29" ht="15.75" x14ac:dyDescent="0.25">
      <c r="B198" s="2">
        <v>195</v>
      </c>
      <c r="C198" s="2">
        <v>201539</v>
      </c>
      <c r="D198" s="2" t="str">
        <f t="shared" si="101"/>
        <v>2015</v>
      </c>
      <c r="E198" s="2" t="str">
        <f t="shared" si="102"/>
        <v>39</v>
      </c>
      <c r="F198" s="2">
        <v>3825</v>
      </c>
      <c r="G198" s="3" t="s">
        <v>6</v>
      </c>
      <c r="H198" s="13">
        <f t="shared" si="103"/>
        <v>4764.090909090909</v>
      </c>
      <c r="I198" s="11">
        <f t="shared" si="104"/>
        <v>0.80288140444614065</v>
      </c>
      <c r="J198" s="16">
        <v>0.67456288776085727</v>
      </c>
      <c r="K198" s="1">
        <v>195</v>
      </c>
      <c r="L198" s="1">
        <f t="shared" si="105"/>
        <v>38025</v>
      </c>
      <c r="M198" s="1">
        <f t="shared" si="106"/>
        <v>745875</v>
      </c>
      <c r="N198" s="11">
        <f t="shared" si="107"/>
        <v>5531.6978076951928</v>
      </c>
      <c r="O198" s="11">
        <f t="shared" si="108"/>
        <v>5531.6978076951928</v>
      </c>
      <c r="P198" s="1">
        <f t="shared" si="109"/>
        <v>0</v>
      </c>
      <c r="Q198" s="11">
        <f t="shared" si="110"/>
        <v>-1706.6978076951928</v>
      </c>
      <c r="R198" s="11"/>
      <c r="S198" s="11">
        <f t="shared" si="111"/>
        <v>-1417.4594584864626</v>
      </c>
      <c r="T198" s="11">
        <f t="shared" si="93"/>
        <v>5670.3386287625417</v>
      </c>
      <c r="U198" s="11">
        <f t="shared" si="94"/>
        <v>5242.4594584864626</v>
      </c>
      <c r="V198" s="11">
        <f t="shared" si="95"/>
        <v>1105716.0326086956</v>
      </c>
      <c r="W198" s="11">
        <f t="shared" si="112"/>
        <v>38025</v>
      </c>
      <c r="X198" s="11">
        <f t="shared" si="96"/>
        <v>5528.363049296142</v>
      </c>
      <c r="Y198" s="11">
        <f t="shared" si="97"/>
        <v>3729.2285431236241</v>
      </c>
      <c r="Z198" s="11">
        <f t="shared" si="98"/>
        <v>95.771456876375851</v>
      </c>
      <c r="AA198" s="3">
        <f t="shared" si="99"/>
        <v>1452350.3682250006</v>
      </c>
      <c r="AB198" s="3">
        <f t="shared" si="113"/>
        <v>2770522.367203299</v>
      </c>
      <c r="AC198" s="3">
        <f t="shared" si="100"/>
        <v>2.5038289379444668E-2</v>
      </c>
    </row>
    <row r="199" spans="2:29" ht="15.75" x14ac:dyDescent="0.25">
      <c r="B199" s="2">
        <v>196</v>
      </c>
      <c r="C199" s="2">
        <v>201540</v>
      </c>
      <c r="D199" s="2" t="str">
        <f t="shared" si="101"/>
        <v>2015</v>
      </c>
      <c r="E199" s="2" t="str">
        <f t="shared" si="102"/>
        <v>40</v>
      </c>
      <c r="F199" s="2">
        <v>4115</v>
      </c>
      <c r="G199" s="3" t="s">
        <v>6</v>
      </c>
      <c r="H199" s="13">
        <f t="shared" si="103"/>
        <v>4764.090909090909</v>
      </c>
      <c r="I199" s="11">
        <f t="shared" si="104"/>
        <v>0.86375345863944286</v>
      </c>
      <c r="J199" s="16">
        <v>0.79711509750327303</v>
      </c>
      <c r="K199" s="1">
        <v>196</v>
      </c>
      <c r="L199" s="1">
        <f t="shared" si="105"/>
        <v>38416</v>
      </c>
      <c r="M199" s="1">
        <f t="shared" si="106"/>
        <v>806540</v>
      </c>
      <c r="N199" s="11">
        <f t="shared" si="107"/>
        <v>5537.0053506337663</v>
      </c>
      <c r="O199" s="11">
        <f t="shared" si="108"/>
        <v>5537.0053506337663</v>
      </c>
      <c r="P199" s="1">
        <f t="shared" si="109"/>
        <v>0</v>
      </c>
      <c r="Q199" s="11">
        <f t="shared" si="110"/>
        <v>-1422.0053506337663</v>
      </c>
      <c r="R199" s="11"/>
      <c r="S199" s="11">
        <f t="shared" si="111"/>
        <v>-1089.2670014250361</v>
      </c>
      <c r="T199" s="11">
        <f t="shared" si="93"/>
        <v>5162.3661537574926</v>
      </c>
      <c r="U199" s="11">
        <f t="shared" si="94"/>
        <v>5204.2670014250361</v>
      </c>
      <c r="V199" s="11">
        <f t="shared" si="95"/>
        <v>1011823.7661364685</v>
      </c>
      <c r="W199" s="11">
        <f t="shared" si="112"/>
        <v>38416</v>
      </c>
      <c r="X199" s="11">
        <f t="shared" si="96"/>
        <v>5533.2460792719248</v>
      </c>
      <c r="Y199" s="11">
        <f t="shared" si="97"/>
        <v>4410.6339879884436</v>
      </c>
      <c r="Z199" s="11">
        <f t="shared" si="98"/>
        <v>-295.63398798844355</v>
      </c>
      <c r="AA199" s="3">
        <f t="shared" si="99"/>
        <v>837472.0682250004</v>
      </c>
      <c r="AB199" s="3">
        <f t="shared" si="113"/>
        <v>966452.52987988712</v>
      </c>
      <c r="AC199" s="3">
        <f t="shared" si="100"/>
        <v>7.1843010446766359E-2</v>
      </c>
    </row>
    <row r="200" spans="2:29" ht="15.75" x14ac:dyDescent="0.25">
      <c r="B200" s="2">
        <v>197</v>
      </c>
      <c r="C200" s="2">
        <v>201541</v>
      </c>
      <c r="D200" s="2" t="str">
        <f t="shared" si="101"/>
        <v>2015</v>
      </c>
      <c r="E200" s="2" t="str">
        <f t="shared" si="102"/>
        <v>41</v>
      </c>
      <c r="F200" s="2">
        <v>3563</v>
      </c>
      <c r="G200" s="3" t="s">
        <v>6</v>
      </c>
      <c r="H200" s="13">
        <f t="shared" si="103"/>
        <v>4764.090909090909</v>
      </c>
      <c r="I200" s="11">
        <f t="shared" si="104"/>
        <v>0.74788665203701943</v>
      </c>
      <c r="J200" s="16">
        <v>0.75330396475770922</v>
      </c>
      <c r="K200" s="1">
        <v>197</v>
      </c>
      <c r="L200" s="1">
        <f t="shared" si="105"/>
        <v>38809</v>
      </c>
      <c r="M200" s="1">
        <f t="shared" si="106"/>
        <v>701911</v>
      </c>
      <c r="N200" s="11">
        <f t="shared" si="107"/>
        <v>5542.3128935723398</v>
      </c>
      <c r="O200" s="11">
        <f t="shared" si="108"/>
        <v>5542.3128935723398</v>
      </c>
      <c r="P200" s="1">
        <f t="shared" si="109"/>
        <v>0</v>
      </c>
      <c r="Q200" s="11">
        <f t="shared" si="110"/>
        <v>-1979.3128935723398</v>
      </c>
      <c r="R200" s="11"/>
      <c r="S200" s="11">
        <f t="shared" si="111"/>
        <v>-1423.5745443636097</v>
      </c>
      <c r="T200" s="11">
        <f t="shared" si="93"/>
        <v>4729.8304093567249</v>
      </c>
      <c r="U200" s="11">
        <f t="shared" si="94"/>
        <v>4986.5745443636097</v>
      </c>
      <c r="V200" s="11">
        <f t="shared" si="95"/>
        <v>931776.59064327483</v>
      </c>
      <c r="W200" s="11">
        <f t="shared" si="112"/>
        <v>38809</v>
      </c>
      <c r="X200" s="11">
        <f t="shared" si="96"/>
        <v>5538.1291092477068</v>
      </c>
      <c r="Y200" s="11">
        <f t="shared" si="97"/>
        <v>4171.8946153363777</v>
      </c>
      <c r="Z200" s="11">
        <f t="shared" si="98"/>
        <v>-608.89461533637768</v>
      </c>
      <c r="AA200" s="3">
        <f t="shared" si="99"/>
        <v>2152485.1082250006</v>
      </c>
      <c r="AB200" s="3">
        <f t="shared" si="113"/>
        <v>1492850.3390842213</v>
      </c>
      <c r="AC200" s="3">
        <f t="shared" si="100"/>
        <v>0.17089380166611778</v>
      </c>
    </row>
    <row r="201" spans="2:29" ht="15.75" x14ac:dyDescent="0.25">
      <c r="B201" s="2">
        <v>198</v>
      </c>
      <c r="C201" s="2">
        <v>201542</v>
      </c>
      <c r="D201" s="2" t="str">
        <f t="shared" si="101"/>
        <v>2015</v>
      </c>
      <c r="E201" s="2" t="str">
        <f t="shared" si="102"/>
        <v>42</v>
      </c>
      <c r="F201" s="2">
        <v>3337</v>
      </c>
      <c r="G201" s="3" t="s">
        <v>6</v>
      </c>
      <c r="H201" s="13">
        <f t="shared" si="103"/>
        <v>4764.090909090909</v>
      </c>
      <c r="I201" s="11">
        <f t="shared" si="104"/>
        <v>0.70044843049327354</v>
      </c>
      <c r="J201" s="16">
        <v>0.74266778072026396</v>
      </c>
      <c r="K201" s="1">
        <v>198</v>
      </c>
      <c r="L201" s="1">
        <f t="shared" si="105"/>
        <v>39204</v>
      </c>
      <c r="M201" s="1">
        <f t="shared" si="106"/>
        <v>660726</v>
      </c>
      <c r="N201" s="11">
        <f t="shared" si="107"/>
        <v>5547.6204365109134</v>
      </c>
      <c r="O201" s="11">
        <f t="shared" si="108"/>
        <v>5547.6204365109134</v>
      </c>
      <c r="P201" s="1">
        <f t="shared" si="109"/>
        <v>0</v>
      </c>
      <c r="Q201" s="11">
        <f t="shared" si="110"/>
        <v>-2210.6204365109134</v>
      </c>
      <c r="R201" s="11"/>
      <c r="S201" s="11">
        <f t="shared" si="111"/>
        <v>-1546.1320873021832</v>
      </c>
      <c r="T201" s="11">
        <f t="shared" si="93"/>
        <v>4493.2607642729108</v>
      </c>
      <c r="U201" s="11">
        <f t="shared" si="94"/>
        <v>4883.1320873021832</v>
      </c>
      <c r="V201" s="11">
        <f t="shared" si="95"/>
        <v>889665.63132603629</v>
      </c>
      <c r="W201" s="11">
        <f t="shared" si="112"/>
        <v>39204</v>
      </c>
      <c r="X201" s="11">
        <f t="shared" si="96"/>
        <v>5543.0121392234896</v>
      </c>
      <c r="Y201" s="11">
        <f t="shared" si="97"/>
        <v>4116.6165239425918</v>
      </c>
      <c r="Z201" s="11">
        <f t="shared" si="98"/>
        <v>-779.61652394259181</v>
      </c>
      <c r="AA201" s="3">
        <f t="shared" si="99"/>
        <v>2866706.1282250006</v>
      </c>
      <c r="AB201" s="3">
        <f t="shared" si="113"/>
        <v>1630986.0434358297</v>
      </c>
      <c r="AC201" s="3">
        <f t="shared" si="100"/>
        <v>0.23362796641971587</v>
      </c>
    </row>
    <row r="202" spans="2:29" ht="15.75" x14ac:dyDescent="0.25">
      <c r="B202" s="2">
        <v>199</v>
      </c>
      <c r="C202" s="2">
        <v>201543</v>
      </c>
      <c r="D202" s="2" t="str">
        <f t="shared" si="101"/>
        <v>2015</v>
      </c>
      <c r="E202" s="2" t="str">
        <f t="shared" si="102"/>
        <v>43</v>
      </c>
      <c r="F202" s="2">
        <v>3185</v>
      </c>
      <c r="G202" s="3" t="s">
        <v>6</v>
      </c>
      <c r="H202" s="13">
        <f t="shared" si="103"/>
        <v>4764.090909090909</v>
      </c>
      <c r="I202" s="11">
        <f t="shared" si="104"/>
        <v>0.66854307795057721</v>
      </c>
      <c r="J202" s="16">
        <v>0.67063482922075046</v>
      </c>
      <c r="K202" s="1">
        <v>199</v>
      </c>
      <c r="L202" s="1">
        <f t="shared" si="105"/>
        <v>39601</v>
      </c>
      <c r="M202" s="1">
        <f t="shared" si="106"/>
        <v>633815</v>
      </c>
      <c r="N202" s="11">
        <f t="shared" si="107"/>
        <v>5552.9279794494869</v>
      </c>
      <c r="O202" s="11">
        <f t="shared" si="108"/>
        <v>5552.9279794494869</v>
      </c>
      <c r="P202" s="1">
        <f t="shared" si="109"/>
        <v>0</v>
      </c>
      <c r="Q202" s="11">
        <f t="shared" si="110"/>
        <v>-2367.9279794494869</v>
      </c>
      <c r="R202" s="11"/>
      <c r="S202" s="11">
        <f t="shared" si="111"/>
        <v>-1811.6896302407567</v>
      </c>
      <c r="T202" s="11">
        <f t="shared" si="93"/>
        <v>4749.231416597966</v>
      </c>
      <c r="U202" s="11">
        <f t="shared" si="94"/>
        <v>4996.6896302407567</v>
      </c>
      <c r="V202" s="11">
        <f t="shared" si="95"/>
        <v>945097.05190299521</v>
      </c>
      <c r="W202" s="11">
        <f t="shared" si="112"/>
        <v>39601</v>
      </c>
      <c r="X202" s="11">
        <f t="shared" si="96"/>
        <v>5547.8951691992715</v>
      </c>
      <c r="Y202" s="11">
        <f t="shared" si="97"/>
        <v>3720.6117293305801</v>
      </c>
      <c r="Z202" s="11">
        <f t="shared" si="98"/>
        <v>-535.61172933058015</v>
      </c>
      <c r="AA202" s="3">
        <f t="shared" si="99"/>
        <v>3404523.1682250006</v>
      </c>
      <c r="AB202" s="3">
        <f t="shared" si="113"/>
        <v>2799281.7936872672</v>
      </c>
      <c r="AC202" s="3">
        <f t="shared" si="100"/>
        <v>0.16816694798448356</v>
      </c>
    </row>
    <row r="203" spans="2:29" ht="15.75" x14ac:dyDescent="0.25">
      <c r="B203" s="2">
        <v>200</v>
      </c>
      <c r="C203" s="2">
        <v>201544</v>
      </c>
      <c r="D203" s="2" t="str">
        <f t="shared" si="101"/>
        <v>2015</v>
      </c>
      <c r="E203" s="2" t="str">
        <f>RIGHT(C203,2)</f>
        <v>44</v>
      </c>
      <c r="F203" s="2">
        <v>3240</v>
      </c>
      <c r="G203" s="3" t="s">
        <v>6</v>
      </c>
      <c r="H203" s="13">
        <f t="shared" si="103"/>
        <v>4764.090909090909</v>
      </c>
      <c r="I203" s="11">
        <f t="shared" si="104"/>
        <v>0.68008777788378971</v>
      </c>
      <c r="J203" s="16">
        <v>0.70427647989131015</v>
      </c>
      <c r="K203" s="1">
        <v>200</v>
      </c>
      <c r="L203" s="1">
        <f t="shared" si="105"/>
        <v>40000</v>
      </c>
      <c r="M203" s="1">
        <f t="shared" si="106"/>
        <v>648000</v>
      </c>
      <c r="N203" s="11">
        <f t="shared" si="107"/>
        <v>5558.2355223880604</v>
      </c>
      <c r="O203" s="11">
        <f t="shared" si="108"/>
        <v>5558.2355223880595</v>
      </c>
      <c r="P203" s="1">
        <f t="shared" si="109"/>
        <v>0</v>
      </c>
      <c r="Q203" s="11">
        <f t="shared" si="110"/>
        <v>-2318.2355223880604</v>
      </c>
      <c r="R203" s="11"/>
      <c r="S203" s="11">
        <f t="shared" si="111"/>
        <v>-1639.9971731793303</v>
      </c>
      <c r="T203" s="11">
        <f t="shared" si="93"/>
        <v>4600.4659995177235</v>
      </c>
      <c r="U203" s="11">
        <f t="shared" si="94"/>
        <v>4879.9971731793303</v>
      </c>
      <c r="V203" s="11">
        <f t="shared" si="95"/>
        <v>920093.19990354474</v>
      </c>
      <c r="W203" s="11">
        <f t="shared" si="112"/>
        <v>40000</v>
      </c>
      <c r="X203" s="11">
        <f t="shared" si="96"/>
        <v>5552.7781991750544</v>
      </c>
      <c r="Y203" s="11">
        <f t="shared" si="97"/>
        <v>3910.6910837322157</v>
      </c>
      <c r="Z203" s="11">
        <f t="shared" si="98"/>
        <v>-670.6910837322157</v>
      </c>
      <c r="AA203" s="3">
        <f t="shared" si="99"/>
        <v>3204583.318225001</v>
      </c>
      <c r="AB203" s="3">
        <f t="shared" si="113"/>
        <v>2199366.3531296011</v>
      </c>
      <c r="AC203" s="3">
        <f t="shared" si="100"/>
        <v>0.20700342090500484</v>
      </c>
    </row>
    <row r="204" spans="2:29" ht="15.75" x14ac:dyDescent="0.25">
      <c r="B204" s="3"/>
      <c r="C204" s="2">
        <v>201545</v>
      </c>
      <c r="D204" s="2" t="str">
        <f t="shared" si="101"/>
        <v>2015</v>
      </c>
      <c r="E204" s="2" t="str">
        <f t="shared" si="102"/>
        <v>45</v>
      </c>
      <c r="F204" s="3"/>
      <c r="G204" s="3"/>
      <c r="H204" s="3"/>
      <c r="I204" s="3"/>
      <c r="J204" s="13">
        <f t="shared" ref="J204:J235" si="114">SUMIF($E$100:$E$203,E204,$J$100:$J$203)/2</f>
        <v>0.77482446058277121</v>
      </c>
      <c r="K204" s="1">
        <v>201</v>
      </c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11">
        <f t="shared" si="96"/>
        <v>5557.6612291508363</v>
      </c>
      <c r="Y204" s="11">
        <f t="shared" si="97"/>
        <v>4306.2118639785776</v>
      </c>
      <c r="Z204" s="11"/>
      <c r="AA204" s="3"/>
      <c r="AB204" s="3">
        <f t="shared" si="113"/>
        <v>1182667.7763831955</v>
      </c>
      <c r="AC204" s="3"/>
    </row>
    <row r="205" spans="2:29" ht="15.75" x14ac:dyDescent="0.25">
      <c r="B205" s="3"/>
      <c r="C205" s="2">
        <v>201546</v>
      </c>
      <c r="D205" s="2" t="str">
        <f t="shared" si="101"/>
        <v>2015</v>
      </c>
      <c r="E205" s="2" t="str">
        <f t="shared" si="102"/>
        <v>46</v>
      </c>
      <c r="F205" s="3"/>
      <c r="G205" s="3"/>
      <c r="H205" s="3"/>
      <c r="I205" s="3"/>
      <c r="J205" s="13">
        <f t="shared" si="114"/>
        <v>0.76792070847528782</v>
      </c>
      <c r="K205" s="1">
        <v>202</v>
      </c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11">
        <f t="shared" si="96"/>
        <v>5562.5442591266192</v>
      </c>
      <c r="Y205" s="11">
        <f t="shared" si="97"/>
        <v>4271.5929283936584</v>
      </c>
      <c r="Z205" s="11"/>
      <c r="AA205" s="3"/>
      <c r="AB205" s="3">
        <f t="shared" si="113"/>
        <v>1259162.7989056988</v>
      </c>
      <c r="AC205" s="3"/>
    </row>
    <row r="206" spans="2:29" ht="15.75" x14ac:dyDescent="0.25">
      <c r="B206" s="3"/>
      <c r="C206" s="2">
        <v>201547</v>
      </c>
      <c r="D206" s="2" t="str">
        <f t="shared" si="101"/>
        <v>2015</v>
      </c>
      <c r="E206" s="2" t="str">
        <f t="shared" si="102"/>
        <v>47</v>
      </c>
      <c r="F206" s="3"/>
      <c r="G206" s="3"/>
      <c r="H206" s="3"/>
      <c r="I206" s="3"/>
      <c r="J206" s="13">
        <f t="shared" si="114"/>
        <v>0.74654285780108953</v>
      </c>
      <c r="K206" s="1">
        <v>203</v>
      </c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11">
        <f t="shared" si="96"/>
        <v>5567.4272891024011</v>
      </c>
      <c r="Y206" s="11">
        <f t="shared" si="97"/>
        <v>4156.3230790062789</v>
      </c>
      <c r="Z206" s="11"/>
      <c r="AA206" s="3"/>
      <c r="AB206" s="3">
        <f t="shared" si="113"/>
        <v>1531144.1202217392</v>
      </c>
      <c r="AC206" s="3"/>
    </row>
    <row r="207" spans="2:29" ht="15.75" x14ac:dyDescent="0.25">
      <c r="B207" s="3"/>
      <c r="C207" s="2">
        <v>201548</v>
      </c>
      <c r="D207" s="2" t="str">
        <f t="shared" si="101"/>
        <v>2015</v>
      </c>
      <c r="E207" s="2" t="str">
        <f t="shared" si="102"/>
        <v>48</v>
      </c>
      <c r="F207" s="3"/>
      <c r="G207" s="3"/>
      <c r="H207" s="3"/>
      <c r="I207" s="3"/>
      <c r="J207" s="13">
        <f t="shared" si="114"/>
        <v>0.86900160609453736</v>
      </c>
      <c r="K207" s="1">
        <v>204</v>
      </c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11">
        <f t="shared" si="96"/>
        <v>5572.310319078184</v>
      </c>
      <c r="Y207" s="11">
        <f t="shared" si="97"/>
        <v>4842.3466169361054</v>
      </c>
      <c r="Z207" s="11"/>
      <c r="AA207" s="3"/>
      <c r="AB207" s="3">
        <f t="shared" si="113"/>
        <v>304009.47956544789</v>
      </c>
      <c r="AC207" s="3"/>
    </row>
    <row r="208" spans="2:29" ht="15.75" x14ac:dyDescent="0.25">
      <c r="B208" s="3"/>
      <c r="C208" s="2">
        <v>201549</v>
      </c>
      <c r="D208" s="2" t="str">
        <f t="shared" si="101"/>
        <v>2015</v>
      </c>
      <c r="E208" s="2" t="str">
        <f t="shared" si="102"/>
        <v>49</v>
      </c>
      <c r="F208" s="3"/>
      <c r="G208" s="3"/>
      <c r="H208" s="3"/>
      <c r="I208" s="3"/>
      <c r="J208" s="13">
        <f t="shared" si="114"/>
        <v>1.1490528944137584</v>
      </c>
      <c r="K208" s="1">
        <v>205</v>
      </c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11">
        <f t="shared" si="96"/>
        <v>5577.1933490539659</v>
      </c>
      <c r="Y208" s="11">
        <f t="shared" si="97"/>
        <v>6408.4901604356219</v>
      </c>
      <c r="Z208" s="11"/>
      <c r="AA208" s="3"/>
      <c r="AB208" s="3">
        <f t="shared" si="113"/>
        <v>1029764.2354067323</v>
      </c>
      <c r="AC208" s="3"/>
    </row>
    <row r="209" spans="2:29" ht="15.75" x14ac:dyDescent="0.25">
      <c r="B209" s="3"/>
      <c r="C209" s="2">
        <v>201550</v>
      </c>
      <c r="D209" s="2" t="str">
        <f t="shared" si="101"/>
        <v>2015</v>
      </c>
      <c r="E209" s="2" t="str">
        <f t="shared" si="102"/>
        <v>50</v>
      </c>
      <c r="F209" s="3"/>
      <c r="G209" s="3"/>
      <c r="H209" s="3"/>
      <c r="I209" s="3"/>
      <c r="J209" s="13">
        <f t="shared" si="114"/>
        <v>1.5215520653745433</v>
      </c>
      <c r="K209" s="1">
        <v>206</v>
      </c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11">
        <f t="shared" si="96"/>
        <v>5582.0763790297488</v>
      </c>
      <c r="Y209" s="11">
        <f t="shared" si="97"/>
        <v>8493.4198435911658</v>
      </c>
      <c r="Z209" s="11"/>
      <c r="AA209" s="3"/>
      <c r="AB209" s="3">
        <f t="shared" si="113"/>
        <v>9608156.7052607369</v>
      </c>
      <c r="AC209" s="3"/>
    </row>
    <row r="210" spans="2:29" ht="15.75" x14ac:dyDescent="0.25">
      <c r="B210" s="3"/>
      <c r="C210" s="2">
        <v>201551</v>
      </c>
      <c r="D210" s="2" t="str">
        <f t="shared" si="101"/>
        <v>2015</v>
      </c>
      <c r="E210" s="2" t="str">
        <f t="shared" si="102"/>
        <v>51</v>
      </c>
      <c r="F210" s="3"/>
      <c r="G210" s="3"/>
      <c r="H210" s="3"/>
      <c r="I210" s="3"/>
      <c r="J210" s="13">
        <f t="shared" si="114"/>
        <v>2.9393712049141714</v>
      </c>
      <c r="K210" s="1">
        <v>207</v>
      </c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11">
        <f t="shared" si="96"/>
        <v>5586.9594090055307</v>
      </c>
      <c r="Y210" s="11">
        <f t="shared" si="97"/>
        <v>16422.147609855154</v>
      </c>
      <c r="Z210" s="11"/>
      <c r="AA210" s="3"/>
      <c r="AB210" s="3">
        <f t="shared" si="113"/>
        <v>121626278.11114785</v>
      </c>
      <c r="AC210" s="3"/>
    </row>
    <row r="211" spans="2:29" ht="15.75" x14ac:dyDescent="0.25">
      <c r="B211" s="3"/>
      <c r="C211" s="2">
        <v>201552</v>
      </c>
      <c r="D211" s="2" t="str">
        <f t="shared" si="101"/>
        <v>2015</v>
      </c>
      <c r="E211" s="2" t="str">
        <f t="shared" si="102"/>
        <v>52</v>
      </c>
      <c r="F211" s="3"/>
      <c r="G211" s="3"/>
      <c r="H211" s="3"/>
      <c r="I211" s="3"/>
      <c r="J211" s="13">
        <f t="shared" si="114"/>
        <v>5.1070730010978052</v>
      </c>
      <c r="K211" s="1">
        <v>208</v>
      </c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11">
        <f t="shared" si="96"/>
        <v>5591.8424389813135</v>
      </c>
      <c r="Y211" s="11">
        <f t="shared" si="97"/>
        <v>28557.947546514366</v>
      </c>
      <c r="Z211" s="11"/>
      <c r="AA211" s="3"/>
      <c r="AB211" s="3">
        <f t="shared" si="113"/>
        <v>536581569.23958081</v>
      </c>
      <c r="AC211" s="3"/>
    </row>
    <row r="212" spans="2:29" ht="15.75" x14ac:dyDescent="0.25">
      <c r="B212" s="3"/>
      <c r="C212" s="2">
        <v>201601</v>
      </c>
      <c r="D212" s="2" t="str">
        <f t="shared" si="101"/>
        <v>2016</v>
      </c>
      <c r="E212" s="2" t="str">
        <f t="shared" si="102"/>
        <v>01</v>
      </c>
      <c r="F212" s="3"/>
      <c r="G212" s="3"/>
      <c r="H212" s="3"/>
      <c r="I212" s="3"/>
      <c r="J212" s="13">
        <f t="shared" si="114"/>
        <v>3.0034185343424395</v>
      </c>
      <c r="K212" s="1">
        <v>209</v>
      </c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11">
        <f t="shared" si="96"/>
        <v>5596.7254689570955</v>
      </c>
      <c r="Y212" s="11">
        <f t="shared" si="97"/>
        <v>16809.309005092124</v>
      </c>
      <c r="Z212" s="11"/>
      <c r="AA212" s="3"/>
      <c r="AB212" s="3">
        <f t="shared" si="113"/>
        <v>130315737.09491619</v>
      </c>
      <c r="AC212" s="3"/>
    </row>
    <row r="213" spans="2:29" ht="15.75" x14ac:dyDescent="0.25">
      <c r="B213" s="3"/>
      <c r="C213" s="2">
        <v>201602</v>
      </c>
      <c r="D213" s="2" t="str">
        <f t="shared" si="101"/>
        <v>2016</v>
      </c>
      <c r="E213" s="2" t="str">
        <f t="shared" si="102"/>
        <v>02</v>
      </c>
      <c r="F213" s="3"/>
      <c r="G213" s="3"/>
      <c r="H213" s="3"/>
      <c r="I213" s="3"/>
      <c r="J213" s="13">
        <f t="shared" si="114"/>
        <v>0.70576232715342868</v>
      </c>
      <c r="K213" s="1">
        <v>210</v>
      </c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11">
        <f t="shared" si="96"/>
        <v>5601.6084989328783</v>
      </c>
      <c r="Y213" s="11">
        <f t="shared" si="97"/>
        <v>3953.4042500092928</v>
      </c>
      <c r="Z213" s="11"/>
      <c r="AA213" s="3"/>
      <c r="AB213" s="3">
        <f t="shared" si="113"/>
        <v>2074501.2886303721</v>
      </c>
      <c r="AC213" s="3"/>
    </row>
    <row r="214" spans="2:29" ht="15.75" x14ac:dyDescent="0.25">
      <c r="B214" s="3"/>
      <c r="C214" s="2">
        <v>201603</v>
      </c>
      <c r="D214" s="2" t="str">
        <f t="shared" si="101"/>
        <v>2016</v>
      </c>
      <c r="E214" s="2" t="str">
        <f t="shared" si="102"/>
        <v>03</v>
      </c>
      <c r="F214" s="3"/>
      <c r="G214" s="3"/>
      <c r="H214" s="3"/>
      <c r="I214" s="3"/>
      <c r="J214" s="13">
        <f t="shared" si="114"/>
        <v>0.8608410981753597</v>
      </c>
      <c r="K214" s="1">
        <v>211</v>
      </c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11">
        <f t="shared" si="96"/>
        <v>5606.4915289086603</v>
      </c>
      <c r="Y214" s="11">
        <f t="shared" si="97"/>
        <v>4826.2983246565827</v>
      </c>
      <c r="Z214" s="11"/>
      <c r="AA214" s="3"/>
      <c r="AB214" s="3">
        <f t="shared" si="113"/>
        <v>321964.13862015755</v>
      </c>
      <c r="AC214" s="3"/>
    </row>
    <row r="215" spans="2:29" ht="15.75" x14ac:dyDescent="0.25">
      <c r="B215" s="3"/>
      <c r="C215" s="2">
        <v>201604</v>
      </c>
      <c r="D215" s="2" t="str">
        <f t="shared" si="101"/>
        <v>2016</v>
      </c>
      <c r="E215" s="2" t="str">
        <f t="shared" si="102"/>
        <v>04</v>
      </c>
      <c r="F215" s="3"/>
      <c r="G215" s="3"/>
      <c r="H215" s="3"/>
      <c r="I215" s="3"/>
      <c r="J215" s="13">
        <f t="shared" si="114"/>
        <v>0.67803647836699077</v>
      </c>
      <c r="K215" s="1">
        <v>212</v>
      </c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11">
        <f t="shared" si="96"/>
        <v>5611.3745588844431</v>
      </c>
      <c r="Y215" s="11">
        <f t="shared" si="97"/>
        <v>3804.7166447041341</v>
      </c>
      <c r="Z215" s="11"/>
      <c r="AA215" s="3"/>
      <c r="AB215" s="3">
        <f t="shared" si="113"/>
        <v>2524922.648581597</v>
      </c>
      <c r="AC215" s="3"/>
    </row>
    <row r="216" spans="2:29" ht="15.75" x14ac:dyDescent="0.25">
      <c r="B216" s="3"/>
      <c r="C216" s="2">
        <v>201605</v>
      </c>
      <c r="D216" s="2" t="str">
        <f t="shared" si="101"/>
        <v>2016</v>
      </c>
      <c r="E216" s="2" t="str">
        <f t="shared" si="102"/>
        <v>05</v>
      </c>
      <c r="F216" s="3"/>
      <c r="G216" s="3"/>
      <c r="H216" s="3"/>
      <c r="I216" s="3"/>
      <c r="J216" s="13">
        <f t="shared" si="114"/>
        <v>0.69077636119023755</v>
      </c>
      <c r="K216" s="1">
        <v>213</v>
      </c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11">
        <f t="shared" si="96"/>
        <v>5616.257588860226</v>
      </c>
      <c r="Y216" s="11">
        <f t="shared" si="97"/>
        <v>3879.577980739924</v>
      </c>
      <c r="Z216" s="11"/>
      <c r="AA216" s="3"/>
      <c r="AB216" s="3">
        <f t="shared" si="113"/>
        <v>2292617.4646245749</v>
      </c>
      <c r="AC216" s="3"/>
    </row>
    <row r="217" spans="2:29" ht="15.75" x14ac:dyDescent="0.25">
      <c r="B217" s="3"/>
      <c r="C217" s="2">
        <v>201606</v>
      </c>
      <c r="D217" s="2" t="str">
        <f t="shared" si="101"/>
        <v>2016</v>
      </c>
      <c r="E217" s="2" t="str">
        <f t="shared" si="102"/>
        <v>06</v>
      </c>
      <c r="F217" s="3"/>
      <c r="G217" s="3"/>
      <c r="H217" s="3"/>
      <c r="I217" s="3"/>
      <c r="J217" s="13">
        <f t="shared" si="114"/>
        <v>0.65369916535449735</v>
      </c>
      <c r="K217" s="1">
        <v>214</v>
      </c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11">
        <f t="shared" si="96"/>
        <v>5621.1406188360079</v>
      </c>
      <c r="Y217" s="11">
        <f t="shared" si="97"/>
        <v>3674.5349308733612</v>
      </c>
      <c r="Z217" s="11"/>
      <c r="AA217" s="3"/>
      <c r="AB217" s="3">
        <f t="shared" si="113"/>
        <v>2955587.548814733</v>
      </c>
      <c r="AC217" s="3"/>
    </row>
    <row r="218" spans="2:29" ht="15.75" x14ac:dyDescent="0.25">
      <c r="B218" s="3"/>
      <c r="C218" s="2">
        <v>201607</v>
      </c>
      <c r="D218" s="2" t="str">
        <f t="shared" si="101"/>
        <v>2016</v>
      </c>
      <c r="E218" s="2" t="str">
        <f t="shared" si="102"/>
        <v>07</v>
      </c>
      <c r="F218" s="3"/>
      <c r="G218" s="3"/>
      <c r="H218" s="3"/>
      <c r="I218" s="3"/>
      <c r="J218" s="13">
        <f t="shared" si="114"/>
        <v>0.80901610455476791</v>
      </c>
      <c r="K218" s="1">
        <v>215</v>
      </c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11">
        <f t="shared" si="96"/>
        <v>5626.0236488117898</v>
      </c>
      <c r="Y218" s="11">
        <f t="shared" si="97"/>
        <v>4551.5437364947156</v>
      </c>
      <c r="Z218" s="11"/>
      <c r="AA218" s="3"/>
      <c r="AB218" s="3">
        <f t="shared" si="113"/>
        <v>709256.08107329963</v>
      </c>
      <c r="AC218" s="3"/>
    </row>
    <row r="219" spans="2:29" ht="15.75" x14ac:dyDescent="0.25">
      <c r="B219" s="3"/>
      <c r="C219" s="2">
        <v>201608</v>
      </c>
      <c r="D219" s="2" t="str">
        <f t="shared" si="101"/>
        <v>2016</v>
      </c>
      <c r="E219" s="2" t="str">
        <f t="shared" si="102"/>
        <v>08</v>
      </c>
      <c r="F219" s="3"/>
      <c r="G219" s="3"/>
      <c r="H219" s="3"/>
      <c r="I219" s="3"/>
      <c r="J219" s="13">
        <f t="shared" si="114"/>
        <v>0.61041721920047598</v>
      </c>
      <c r="K219" s="1">
        <v>216</v>
      </c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11">
        <f t="shared" si="96"/>
        <v>5630.9066787875727</v>
      </c>
      <c r="Y219" s="11">
        <f t="shared" si="97"/>
        <v>3437.2023964428981</v>
      </c>
      <c r="Z219" s="11"/>
      <c r="AA219" s="3"/>
      <c r="AB219" s="3">
        <f t="shared" si="113"/>
        <v>3827950.0335254311</v>
      </c>
      <c r="AC219" s="3"/>
    </row>
    <row r="220" spans="2:29" ht="15.75" x14ac:dyDescent="0.25">
      <c r="B220" s="3"/>
      <c r="C220" s="2">
        <v>201609</v>
      </c>
      <c r="D220" s="2" t="str">
        <f t="shared" si="101"/>
        <v>2016</v>
      </c>
      <c r="E220" s="2" t="str">
        <f t="shared" si="102"/>
        <v>09</v>
      </c>
      <c r="F220" s="3"/>
      <c r="G220" s="3"/>
      <c r="H220" s="3"/>
      <c r="I220" s="3"/>
      <c r="J220" s="13">
        <f t="shared" si="114"/>
        <v>0.74143676681869131</v>
      </c>
      <c r="K220" s="1">
        <v>217</v>
      </c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11">
        <f t="shared" si="96"/>
        <v>5635.7897087633555</v>
      </c>
      <c r="Y220" s="11">
        <f t="shared" si="97"/>
        <v>4178.5817001355563</v>
      </c>
      <c r="Z220" s="11"/>
      <c r="AA220" s="3"/>
      <c r="AB220" s="3">
        <f t="shared" si="113"/>
        <v>1476554.1942097347</v>
      </c>
      <c r="AC220" s="3"/>
    </row>
    <row r="221" spans="2:29" ht="15.75" x14ac:dyDescent="0.25">
      <c r="B221" s="3"/>
      <c r="C221" s="2">
        <v>201610</v>
      </c>
      <c r="D221" s="2" t="str">
        <f t="shared" si="101"/>
        <v>2016</v>
      </c>
      <c r="E221" s="2" t="str">
        <f t="shared" si="102"/>
        <v>10</v>
      </c>
      <c r="F221" s="3"/>
      <c r="G221" s="3"/>
      <c r="H221" s="3"/>
      <c r="I221" s="3"/>
      <c r="J221" s="13">
        <f t="shared" si="114"/>
        <v>1.8506300027303682</v>
      </c>
      <c r="K221" s="1">
        <v>218</v>
      </c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11">
        <f t="shared" si="96"/>
        <v>5640.6727387391375</v>
      </c>
      <c r="Y221" s="11">
        <f t="shared" si="97"/>
        <v>10438.798205893923</v>
      </c>
      <c r="Z221" s="11"/>
      <c r="AA221" s="3"/>
      <c r="AB221" s="3">
        <f t="shared" si="113"/>
        <v>25452842.724804945</v>
      </c>
      <c r="AC221" s="3"/>
    </row>
    <row r="222" spans="2:29" ht="15.75" x14ac:dyDescent="0.25">
      <c r="B222" s="3"/>
      <c r="C222" s="2">
        <v>201611</v>
      </c>
      <c r="D222" s="2" t="str">
        <f t="shared" si="101"/>
        <v>2016</v>
      </c>
      <c r="E222" s="2" t="str">
        <f t="shared" si="102"/>
        <v>11</v>
      </c>
      <c r="F222" s="3"/>
      <c r="G222" s="3"/>
      <c r="H222" s="3"/>
      <c r="I222" s="3"/>
      <c r="J222" s="13">
        <f t="shared" si="114"/>
        <v>0.54285729718009113</v>
      </c>
      <c r="K222" s="1">
        <v>219</v>
      </c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11">
        <f t="shared" si="96"/>
        <v>5645.5557687149203</v>
      </c>
      <c r="Y222" s="11">
        <f t="shared" si="97"/>
        <v>3064.7311456840534</v>
      </c>
      <c r="Z222" s="11"/>
      <c r="AA222" s="3"/>
      <c r="AB222" s="3">
        <f t="shared" si="113"/>
        <v>5424175.8709594915</v>
      </c>
      <c r="AC222" s="3"/>
    </row>
    <row r="223" spans="2:29" ht="15.75" x14ac:dyDescent="0.25">
      <c r="B223" s="3"/>
      <c r="C223" s="2">
        <v>201612</v>
      </c>
      <c r="D223" s="2" t="str">
        <f t="shared" si="101"/>
        <v>2016</v>
      </c>
      <c r="E223" s="2" t="str">
        <f t="shared" si="102"/>
        <v>12</v>
      </c>
      <c r="F223" s="3"/>
      <c r="G223" s="3"/>
      <c r="H223" s="3"/>
      <c r="I223" s="3"/>
      <c r="J223" s="13">
        <f t="shared" si="114"/>
        <v>0.6056496579636228</v>
      </c>
      <c r="K223" s="1">
        <v>220</v>
      </c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11">
        <f t="shared" si="96"/>
        <v>5650.4387986907022</v>
      </c>
      <c r="Y223" s="11">
        <f t="shared" si="97"/>
        <v>3422.1863257714076</v>
      </c>
      <c r="Z223" s="11"/>
      <c r="AA223" s="3"/>
      <c r="AB223" s="3">
        <f t="shared" si="113"/>
        <v>3886933.8439262952</v>
      </c>
      <c r="AC223" s="3"/>
    </row>
    <row r="224" spans="2:29" ht="15.75" x14ac:dyDescent="0.25">
      <c r="B224" s="3"/>
      <c r="C224" s="2">
        <v>201613</v>
      </c>
      <c r="D224" s="2" t="str">
        <f t="shared" si="101"/>
        <v>2016</v>
      </c>
      <c r="E224" s="2" t="str">
        <f t="shared" si="102"/>
        <v>13</v>
      </c>
      <c r="F224" s="3"/>
      <c r="G224" s="3"/>
      <c r="H224" s="3"/>
      <c r="I224" s="3"/>
      <c r="J224" s="13">
        <f t="shared" si="114"/>
        <v>0.62824259491951251</v>
      </c>
      <c r="K224" s="1">
        <v>221</v>
      </c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11">
        <f t="shared" si="96"/>
        <v>5655.3218286664851</v>
      </c>
      <c r="Y224" s="11">
        <f t="shared" si="97"/>
        <v>3552.9140607463955</v>
      </c>
      <c r="Z224" s="11"/>
      <c r="AA224" s="3"/>
      <c r="AB224" s="3">
        <f t="shared" si="113"/>
        <v>3388556.0629312866</v>
      </c>
      <c r="AC224" s="3"/>
    </row>
    <row r="225" spans="2:29" ht="15.75" x14ac:dyDescent="0.25">
      <c r="B225" s="3"/>
      <c r="C225" s="2">
        <v>201614</v>
      </c>
      <c r="D225" s="2" t="str">
        <f t="shared" si="101"/>
        <v>2016</v>
      </c>
      <c r="E225" s="2" t="str">
        <f t="shared" si="102"/>
        <v>14</v>
      </c>
      <c r="F225" s="3"/>
      <c r="G225" s="3"/>
      <c r="H225" s="3"/>
      <c r="I225" s="3"/>
      <c r="J225" s="13">
        <f t="shared" si="114"/>
        <v>0.71388183163492136</v>
      </c>
      <c r="K225" s="1">
        <v>222</v>
      </c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11">
        <f t="shared" si="96"/>
        <v>5660.204858642267</v>
      </c>
      <c r="Y225" s="11">
        <f t="shared" si="97"/>
        <v>4040.7174119164229</v>
      </c>
      <c r="Z225" s="11"/>
      <c r="AA225" s="3"/>
      <c r="AB225" s="3">
        <f t="shared" si="113"/>
        <v>1830608.3276558528</v>
      </c>
      <c r="AC225" s="3"/>
    </row>
    <row r="226" spans="2:29" ht="15.75" x14ac:dyDescent="0.25">
      <c r="B226" s="3"/>
      <c r="C226" s="2">
        <v>201615</v>
      </c>
      <c r="D226" s="2" t="str">
        <f t="shared" si="101"/>
        <v>2016</v>
      </c>
      <c r="E226" s="2" t="str">
        <f t="shared" si="102"/>
        <v>15</v>
      </c>
      <c r="F226" s="3"/>
      <c r="G226" s="3"/>
      <c r="H226" s="3"/>
      <c r="I226" s="3"/>
      <c r="J226" s="13">
        <f t="shared" si="114"/>
        <v>0.81972600348801627</v>
      </c>
      <c r="K226" s="1">
        <v>223</v>
      </c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11">
        <f t="shared" si="96"/>
        <v>5665.0878886180499</v>
      </c>
      <c r="Y226" s="11">
        <f t="shared" si="97"/>
        <v>4643.8198543452381</v>
      </c>
      <c r="Z226" s="11"/>
      <c r="AA226" s="3"/>
      <c r="AB226" s="3">
        <f t="shared" si="113"/>
        <v>562345.97420585016</v>
      </c>
      <c r="AC226" s="3"/>
    </row>
    <row r="227" spans="2:29" ht="15.75" x14ac:dyDescent="0.25">
      <c r="B227" s="3"/>
      <c r="C227" s="2">
        <v>201616</v>
      </c>
      <c r="D227" s="2" t="str">
        <f t="shared" si="101"/>
        <v>2016</v>
      </c>
      <c r="E227" s="2" t="str">
        <f t="shared" si="102"/>
        <v>16</v>
      </c>
      <c r="F227" s="3"/>
      <c r="G227" s="3"/>
      <c r="H227" s="3"/>
      <c r="I227" s="3"/>
      <c r="J227" s="13">
        <f t="shared" si="114"/>
        <v>0.77235297844501516</v>
      </c>
      <c r="K227" s="1">
        <v>224</v>
      </c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11">
        <f t="shared" si="96"/>
        <v>5669.9709185938318</v>
      </c>
      <c r="Y227" s="11">
        <f t="shared" si="97"/>
        <v>4379.2189266725645</v>
      </c>
      <c r="Z227" s="11"/>
      <c r="AA227" s="3"/>
      <c r="AB227" s="3">
        <f t="shared" si="113"/>
        <v>1029206.6724289729</v>
      </c>
      <c r="AC227" s="3"/>
    </row>
    <row r="228" spans="2:29" ht="15.75" x14ac:dyDescent="0.25">
      <c r="B228" s="3"/>
      <c r="C228" s="2">
        <v>201617</v>
      </c>
      <c r="D228" s="2" t="str">
        <f t="shared" si="101"/>
        <v>2016</v>
      </c>
      <c r="E228" s="2" t="str">
        <f t="shared" si="102"/>
        <v>17</v>
      </c>
      <c r="F228" s="3"/>
      <c r="G228" s="3"/>
      <c r="H228" s="3"/>
      <c r="I228" s="3"/>
      <c r="J228" s="13">
        <f t="shared" si="114"/>
        <v>0.79936569367821408</v>
      </c>
      <c r="K228" s="1">
        <v>225</v>
      </c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11">
        <f t="shared" si="96"/>
        <v>5674.8539485696147</v>
      </c>
      <c r="Y228" s="11">
        <f t="shared" si="97"/>
        <v>4536.2835631209018</v>
      </c>
      <c r="Z228" s="11"/>
      <c r="AA228" s="3"/>
      <c r="AB228" s="3">
        <f t="shared" si="113"/>
        <v>735192.3789770786</v>
      </c>
      <c r="AC228" s="3"/>
    </row>
    <row r="229" spans="2:29" ht="15.75" x14ac:dyDescent="0.25">
      <c r="B229" s="3"/>
      <c r="C229" s="2">
        <v>201618</v>
      </c>
      <c r="D229" s="2" t="str">
        <f t="shared" si="101"/>
        <v>2016</v>
      </c>
      <c r="E229" s="2" t="str">
        <f t="shared" si="102"/>
        <v>18</v>
      </c>
      <c r="F229" s="3"/>
      <c r="G229" s="3"/>
      <c r="H229" s="3"/>
      <c r="I229" s="3"/>
      <c r="J229" s="13">
        <f t="shared" si="114"/>
        <v>0.80584443540843598</v>
      </c>
      <c r="K229" s="1">
        <v>226</v>
      </c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11">
        <f t="shared" si="96"/>
        <v>5679.7369785453966</v>
      </c>
      <c r="Y229" s="11">
        <f t="shared" si="97"/>
        <v>4576.9844387443309</v>
      </c>
      <c r="Z229" s="11"/>
      <c r="AA229" s="3"/>
      <c r="AB229" s="3">
        <f t="shared" si="113"/>
        <v>667052.34360872675</v>
      </c>
      <c r="AC229" s="3"/>
    </row>
    <row r="230" spans="2:29" ht="15.75" x14ac:dyDescent="0.25">
      <c r="B230" s="3"/>
      <c r="C230" s="2">
        <v>201619</v>
      </c>
      <c r="D230" s="2" t="str">
        <f t="shared" si="101"/>
        <v>2016</v>
      </c>
      <c r="E230" s="2" t="str">
        <f t="shared" si="102"/>
        <v>19</v>
      </c>
      <c r="F230" s="3"/>
      <c r="G230" s="3"/>
      <c r="H230" s="3"/>
      <c r="I230" s="3"/>
      <c r="J230" s="13">
        <f t="shared" si="114"/>
        <v>0.74332069574884241</v>
      </c>
      <c r="K230" s="1">
        <v>227</v>
      </c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11">
        <f t="shared" si="96"/>
        <v>5684.6200085211794</v>
      </c>
      <c r="Y230" s="11">
        <f t="shared" si="97"/>
        <v>4225.4956998017533</v>
      </c>
      <c r="Z230" s="11"/>
      <c r="AA230" s="3"/>
      <c r="AB230" s="3">
        <f t="shared" si="113"/>
        <v>1364741.3881335731</v>
      </c>
      <c r="AC230" s="3"/>
    </row>
    <row r="231" spans="2:29" ht="15.75" x14ac:dyDescent="0.25">
      <c r="B231" s="3"/>
      <c r="C231" s="2">
        <v>201620</v>
      </c>
      <c r="D231" s="2" t="str">
        <f t="shared" si="101"/>
        <v>2016</v>
      </c>
      <c r="E231" s="2" t="str">
        <f t="shared" si="102"/>
        <v>20</v>
      </c>
      <c r="F231" s="3"/>
      <c r="G231" s="3"/>
      <c r="H231" s="3"/>
      <c r="I231" s="3"/>
      <c r="J231" s="13">
        <f t="shared" si="114"/>
        <v>0.8518475754617626</v>
      </c>
      <c r="K231" s="1">
        <v>228</v>
      </c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11">
        <f t="shared" si="96"/>
        <v>5689.5030384969614</v>
      </c>
      <c r="Y231" s="11">
        <f t="shared" si="97"/>
        <v>4846.5893689259683</v>
      </c>
      <c r="Z231" s="11"/>
      <c r="AA231" s="3"/>
      <c r="AB231" s="3">
        <f t="shared" si="113"/>
        <v>299348.82354312961</v>
      </c>
      <c r="AC231" s="3"/>
    </row>
    <row r="232" spans="2:29" ht="15.75" x14ac:dyDescent="0.25">
      <c r="B232" s="3"/>
      <c r="C232" s="2">
        <v>201621</v>
      </c>
      <c r="D232" s="2" t="str">
        <f t="shared" si="101"/>
        <v>2016</v>
      </c>
      <c r="E232" s="2" t="str">
        <f t="shared" si="102"/>
        <v>21</v>
      </c>
      <c r="F232" s="3"/>
      <c r="G232" s="3"/>
      <c r="H232" s="3"/>
      <c r="I232" s="3"/>
      <c r="J232" s="13">
        <f t="shared" si="114"/>
        <v>1.0420472045501239</v>
      </c>
      <c r="K232" s="1">
        <v>229</v>
      </c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11">
        <f t="shared" si="96"/>
        <v>5694.3860684727442</v>
      </c>
      <c r="Y232" s="11">
        <f t="shared" si="97"/>
        <v>5933.8190842811937</v>
      </c>
      <c r="Z232" s="11"/>
      <c r="AA232" s="3"/>
      <c r="AB232" s="3">
        <f t="shared" si="113"/>
        <v>291710.0848831773</v>
      </c>
      <c r="AC232" s="3"/>
    </row>
    <row r="233" spans="2:29" ht="15.75" x14ac:dyDescent="0.25">
      <c r="B233" s="3"/>
      <c r="C233" s="2">
        <v>201622</v>
      </c>
      <c r="D233" s="2" t="str">
        <f t="shared" si="101"/>
        <v>2016</v>
      </c>
      <c r="E233" s="2" t="str">
        <f t="shared" si="102"/>
        <v>22</v>
      </c>
      <c r="F233" s="3"/>
      <c r="G233" s="3"/>
      <c r="H233" s="3"/>
      <c r="I233" s="3"/>
      <c r="J233" s="13">
        <f t="shared" si="114"/>
        <v>1.1417997902917412</v>
      </c>
      <c r="K233" s="1">
        <v>230</v>
      </c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11">
        <f t="shared" si="96"/>
        <v>5699.2690984485271</v>
      </c>
      <c r="Y233" s="11">
        <f t="shared" si="97"/>
        <v>6507.4242614247287</v>
      </c>
      <c r="Z233" s="11"/>
      <c r="AA233" s="3"/>
      <c r="AB233" s="3">
        <f t="shared" si="113"/>
        <v>1240343.5000744096</v>
      </c>
      <c r="AC233" s="3"/>
    </row>
    <row r="234" spans="2:29" ht="15.75" x14ac:dyDescent="0.25">
      <c r="B234" s="3"/>
      <c r="C234" s="2">
        <v>201623</v>
      </c>
      <c r="D234" s="2" t="str">
        <f t="shared" si="101"/>
        <v>2016</v>
      </c>
      <c r="E234" s="2" t="str">
        <f t="shared" si="102"/>
        <v>23</v>
      </c>
      <c r="F234" s="3"/>
      <c r="G234" s="3"/>
      <c r="H234" s="3"/>
      <c r="I234" s="3"/>
      <c r="J234" s="13">
        <f t="shared" si="114"/>
        <v>1.0952711536496234</v>
      </c>
      <c r="K234" s="1">
        <v>231</v>
      </c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11">
        <f t="shared" si="96"/>
        <v>5704.152128424309</v>
      </c>
      <c r="Y234" s="11">
        <f t="shared" si="97"/>
        <v>6247.5932822922477</v>
      </c>
      <c r="Z234" s="11"/>
      <c r="AA234" s="3"/>
      <c r="AB234" s="3">
        <f t="shared" si="113"/>
        <v>729104.42632535717</v>
      </c>
      <c r="AC234" s="3"/>
    </row>
    <row r="235" spans="2:29" ht="15.75" x14ac:dyDescent="0.25">
      <c r="B235" s="3"/>
      <c r="C235" s="2">
        <v>201624</v>
      </c>
      <c r="D235" s="2" t="str">
        <f t="shared" si="101"/>
        <v>2016</v>
      </c>
      <c r="E235" s="2" t="str">
        <f t="shared" si="102"/>
        <v>24</v>
      </c>
      <c r="F235" s="3"/>
      <c r="G235" s="3"/>
      <c r="H235" s="3"/>
      <c r="I235" s="3"/>
      <c r="J235" s="13">
        <f t="shared" si="114"/>
        <v>1.0628235240462454</v>
      </c>
      <c r="K235" s="1">
        <v>232</v>
      </c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11">
        <f t="shared" si="96"/>
        <v>5709.0351584000909</v>
      </c>
      <c r="Y235" s="11">
        <f t="shared" si="97"/>
        <v>6067.6968659546992</v>
      </c>
      <c r="Z235" s="11"/>
      <c r="AA235" s="3"/>
      <c r="AB235" s="3">
        <f t="shared" si="113"/>
        <v>454248.63938536821</v>
      </c>
      <c r="AC235" s="3"/>
    </row>
    <row r="236" spans="2:29" ht="15.75" x14ac:dyDescent="0.25">
      <c r="B236" s="3"/>
      <c r="C236" s="2">
        <v>201625</v>
      </c>
      <c r="D236" s="2" t="str">
        <f t="shared" si="101"/>
        <v>2016</v>
      </c>
      <c r="E236" s="2" t="str">
        <f t="shared" si="102"/>
        <v>25</v>
      </c>
      <c r="F236" s="3"/>
      <c r="G236" s="3"/>
      <c r="H236" s="3"/>
      <c r="I236" s="3"/>
      <c r="J236" s="13">
        <f t="shared" ref="J236:J263" si="115">SUMIF($E$100:$E$203,E236,$J$100:$J$203)/2</f>
        <v>1.0528611888050381</v>
      </c>
      <c r="K236" s="1">
        <v>233</v>
      </c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11">
        <f t="shared" si="96"/>
        <v>5713.9181883758738</v>
      </c>
      <c r="Y236" s="11">
        <f t="shared" si="97"/>
        <v>6015.9626965481521</v>
      </c>
      <c r="Z236" s="11"/>
      <c r="AA236" s="3"/>
      <c r="AB236" s="3">
        <f t="shared" si="113"/>
        <v>387189.50345787563</v>
      </c>
      <c r="AC236" s="3"/>
    </row>
    <row r="237" spans="2:29" ht="15.75" x14ac:dyDescent="0.25">
      <c r="B237" s="3"/>
      <c r="C237" s="2">
        <v>201626</v>
      </c>
      <c r="D237" s="2" t="str">
        <f t="shared" si="101"/>
        <v>2016</v>
      </c>
      <c r="E237" s="2" t="str">
        <f t="shared" si="102"/>
        <v>26</v>
      </c>
      <c r="F237" s="3"/>
      <c r="G237" s="3"/>
      <c r="H237" s="3"/>
      <c r="I237" s="3"/>
      <c r="J237" s="13">
        <f t="shared" si="115"/>
        <v>1.0088024681885259</v>
      </c>
      <c r="K237" s="1">
        <v>234</v>
      </c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11">
        <f t="shared" si="96"/>
        <v>5718.8012183516566</v>
      </c>
      <c r="Y237" s="11">
        <f t="shared" si="97"/>
        <v>5769.1407841527007</v>
      </c>
      <c r="Z237" s="11"/>
      <c r="AA237" s="3"/>
      <c r="AB237" s="3">
        <f t="shared" si="113"/>
        <v>140942.89497987946</v>
      </c>
      <c r="AC237" s="3"/>
    </row>
    <row r="238" spans="2:29" ht="15.75" x14ac:dyDescent="0.25">
      <c r="B238" s="3"/>
      <c r="C238" s="2">
        <v>201627</v>
      </c>
      <c r="D238" s="2" t="str">
        <f t="shared" si="101"/>
        <v>2016</v>
      </c>
      <c r="E238" s="2" t="str">
        <f t="shared" si="102"/>
        <v>27</v>
      </c>
      <c r="F238" s="3"/>
      <c r="G238" s="3"/>
      <c r="H238" s="3"/>
      <c r="I238" s="3"/>
      <c r="J238" s="13">
        <f t="shared" si="115"/>
        <v>0.98993588081163975</v>
      </c>
      <c r="K238" s="1">
        <v>235</v>
      </c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11">
        <f t="shared" si="96"/>
        <v>5723.6842483274386</v>
      </c>
      <c r="Y238" s="11">
        <f t="shared" si="97"/>
        <v>5666.0804078557312</v>
      </c>
      <c r="Z238" s="11"/>
      <c r="AA238" s="3"/>
      <c r="AB238" s="3">
        <f t="shared" si="113"/>
        <v>74181.736902022079</v>
      </c>
      <c r="AC238" s="3"/>
    </row>
    <row r="239" spans="2:29" ht="15.75" x14ac:dyDescent="0.25">
      <c r="B239" s="3"/>
      <c r="C239" s="2">
        <v>201628</v>
      </c>
      <c r="D239" s="2" t="str">
        <f t="shared" si="101"/>
        <v>2016</v>
      </c>
      <c r="E239" s="2" t="str">
        <f t="shared" si="102"/>
        <v>28</v>
      </c>
      <c r="F239" s="3"/>
      <c r="G239" s="3"/>
      <c r="H239" s="3"/>
      <c r="I239" s="3"/>
      <c r="J239" s="13">
        <f t="shared" si="115"/>
        <v>0.92419172455172727</v>
      </c>
      <c r="K239" s="1">
        <v>236</v>
      </c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11">
        <f t="shared" si="96"/>
        <v>5728.5672783032205</v>
      </c>
      <c r="Y239" s="11">
        <f t="shared" si="97"/>
        <v>5294.2944721456479</v>
      </c>
      <c r="Z239" s="11"/>
      <c r="AA239" s="3"/>
      <c r="AB239" s="3">
        <f t="shared" si="113"/>
        <v>9884.8715466363483</v>
      </c>
      <c r="AC239" s="3"/>
    </row>
    <row r="240" spans="2:29" ht="15.75" x14ac:dyDescent="0.25">
      <c r="B240" s="3"/>
      <c r="C240" s="2">
        <v>201629</v>
      </c>
      <c r="D240" s="2" t="str">
        <f t="shared" si="101"/>
        <v>2016</v>
      </c>
      <c r="E240" s="2" t="str">
        <f t="shared" si="102"/>
        <v>29</v>
      </c>
      <c r="F240" s="3"/>
      <c r="G240" s="3"/>
      <c r="H240" s="3"/>
      <c r="I240" s="3"/>
      <c r="J240" s="13">
        <f t="shared" si="115"/>
        <v>1.1038910318483606</v>
      </c>
      <c r="K240" s="1">
        <v>237</v>
      </c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11">
        <f t="shared" si="96"/>
        <v>5733.4503082790034</v>
      </c>
      <c r="Y240" s="11">
        <f t="shared" si="97"/>
        <v>6329.10437685741</v>
      </c>
      <c r="Z240" s="11"/>
      <c r="AA240" s="3"/>
      <c r="AB240" s="3">
        <f t="shared" si="113"/>
        <v>874949.239001979</v>
      </c>
      <c r="AC240" s="3"/>
    </row>
    <row r="241" spans="2:29" ht="15.75" x14ac:dyDescent="0.25">
      <c r="B241" s="3"/>
      <c r="C241" s="2">
        <v>201630</v>
      </c>
      <c r="D241" s="2" t="str">
        <f t="shared" si="101"/>
        <v>2016</v>
      </c>
      <c r="E241" s="2" t="str">
        <f t="shared" si="102"/>
        <v>30</v>
      </c>
      <c r="F241" s="3"/>
      <c r="G241" s="3"/>
      <c r="H241" s="3"/>
      <c r="I241" s="3"/>
      <c r="J241" s="13">
        <f t="shared" si="115"/>
        <v>1.0020006805520667</v>
      </c>
      <c r="K241" s="1">
        <v>238</v>
      </c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11">
        <f t="shared" si="96"/>
        <v>5738.3333382547862</v>
      </c>
      <c r="Y241" s="11">
        <f t="shared" si="97"/>
        <v>5749.813910165909</v>
      </c>
      <c r="Z241" s="11"/>
      <c r="AA241" s="3"/>
      <c r="AB241" s="3">
        <f t="shared" si="113"/>
        <v>126804.89302009315</v>
      </c>
      <c r="AC241" s="3"/>
    </row>
    <row r="242" spans="2:29" ht="15.75" x14ac:dyDescent="0.25">
      <c r="B242" s="3"/>
      <c r="C242" s="2">
        <v>201631</v>
      </c>
      <c r="D242" s="2" t="str">
        <f t="shared" si="101"/>
        <v>2016</v>
      </c>
      <c r="E242" s="2" t="str">
        <f t="shared" si="102"/>
        <v>31</v>
      </c>
      <c r="F242" s="3"/>
      <c r="G242" s="3"/>
      <c r="H242" s="3"/>
      <c r="I242" s="3"/>
      <c r="J242" s="13">
        <f t="shared" si="115"/>
        <v>1.1211902122395205</v>
      </c>
      <c r="K242" s="1">
        <v>239</v>
      </c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11">
        <f t="shared" si="96"/>
        <v>5743.2163682305682</v>
      </c>
      <c r="Y242" s="11">
        <f t="shared" si="97"/>
        <v>6439.2379788339194</v>
      </c>
      <c r="Z242" s="11"/>
      <c r="AA242" s="3"/>
      <c r="AB242" s="3">
        <f t="shared" si="113"/>
        <v>1093113.7753964723</v>
      </c>
      <c r="AC242" s="3"/>
    </row>
    <row r="243" spans="2:29" ht="15.75" x14ac:dyDescent="0.25">
      <c r="B243" s="3"/>
      <c r="C243" s="2">
        <v>201632</v>
      </c>
      <c r="D243" s="2" t="str">
        <f t="shared" si="101"/>
        <v>2016</v>
      </c>
      <c r="E243" s="2" t="str">
        <f t="shared" si="102"/>
        <v>32</v>
      </c>
      <c r="F243" s="3"/>
      <c r="G243" s="3"/>
      <c r="H243" s="3"/>
      <c r="I243" s="3"/>
      <c r="J243" s="13">
        <f t="shared" si="115"/>
        <v>1.0519495092163313</v>
      </c>
      <c r="K243" s="1">
        <v>240</v>
      </c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11">
        <f t="shared" si="96"/>
        <v>5748.0993982063501</v>
      </c>
      <c r="Y243" s="11">
        <f t="shared" si="97"/>
        <v>6046.7103408698595</v>
      </c>
      <c r="Z243" s="11"/>
      <c r="AA243" s="3"/>
      <c r="AB243" s="3">
        <f t="shared" si="113"/>
        <v>426400.08975402144</v>
      </c>
      <c r="AC243" s="3"/>
    </row>
    <row r="244" spans="2:29" ht="15.75" x14ac:dyDescent="0.25">
      <c r="B244" s="3"/>
      <c r="C244" s="2">
        <v>201633</v>
      </c>
      <c r="D244" s="2" t="str">
        <f t="shared" si="101"/>
        <v>2016</v>
      </c>
      <c r="E244" s="2" t="str">
        <f t="shared" si="102"/>
        <v>33</v>
      </c>
      <c r="F244" s="3"/>
      <c r="G244" s="3"/>
      <c r="H244" s="3"/>
      <c r="I244" s="3"/>
      <c r="J244" s="13">
        <f t="shared" si="115"/>
        <v>1.0259771418212968</v>
      </c>
      <c r="K244" s="1">
        <v>241</v>
      </c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11">
        <f t="shared" si="96"/>
        <v>5752.9824281821329</v>
      </c>
      <c r="Y244" s="11">
        <f t="shared" si="97"/>
        <v>5902.4284686144492</v>
      </c>
      <c r="Z244" s="11"/>
      <c r="AA244" s="3"/>
      <c r="AB244" s="3">
        <f t="shared" si="113"/>
        <v>258787.19199988726</v>
      </c>
      <c r="AC244" s="3"/>
    </row>
    <row r="245" spans="2:29" ht="15.75" x14ac:dyDescent="0.25">
      <c r="B245" s="3"/>
      <c r="C245" s="2">
        <v>201634</v>
      </c>
      <c r="D245" s="2" t="str">
        <f t="shared" si="101"/>
        <v>2016</v>
      </c>
      <c r="E245" s="2" t="str">
        <f t="shared" si="102"/>
        <v>34</v>
      </c>
      <c r="F245" s="3"/>
      <c r="G245" s="3"/>
      <c r="H245" s="3"/>
      <c r="I245" s="3"/>
      <c r="J245" s="13">
        <f t="shared" si="115"/>
        <v>0.89479320179391209</v>
      </c>
      <c r="K245" s="1">
        <v>242</v>
      </c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11">
        <f t="shared" si="96"/>
        <v>5757.8654581579158</v>
      </c>
      <c r="Y245" s="11">
        <f t="shared" si="97"/>
        <v>5152.0988688036923</v>
      </c>
      <c r="Z245" s="11"/>
      <c r="AA245" s="3"/>
      <c r="AB245" s="3">
        <f t="shared" si="113"/>
        <v>58379.400308849174</v>
      </c>
      <c r="AC245" s="3"/>
    </row>
    <row r="246" spans="2:29" ht="15.75" x14ac:dyDescent="0.25">
      <c r="B246" s="3"/>
      <c r="C246" s="2">
        <v>201635</v>
      </c>
      <c r="D246" s="2" t="str">
        <f t="shared" si="101"/>
        <v>2016</v>
      </c>
      <c r="E246" s="2" t="str">
        <f t="shared" si="102"/>
        <v>35</v>
      </c>
      <c r="F246" s="3"/>
      <c r="G246" s="3"/>
      <c r="H246" s="3"/>
      <c r="I246" s="3"/>
      <c r="J246" s="13">
        <f t="shared" si="115"/>
        <v>0.84729338010246746</v>
      </c>
      <c r="K246" s="1">
        <v>243</v>
      </c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11">
        <f t="shared" si="96"/>
        <v>5762.7484881336977</v>
      </c>
      <c r="Y246" s="11">
        <f t="shared" si="97"/>
        <v>4882.7386451911852</v>
      </c>
      <c r="Z246" s="11"/>
      <c r="AA246" s="3"/>
      <c r="AB246" s="3">
        <f t="shared" si="113"/>
        <v>261099.04612421393</v>
      </c>
      <c r="AC246" s="3"/>
    </row>
    <row r="247" spans="2:29" ht="15.75" x14ac:dyDescent="0.25">
      <c r="B247" s="3"/>
      <c r="C247" s="2">
        <v>201636</v>
      </c>
      <c r="D247" s="2" t="str">
        <f t="shared" si="101"/>
        <v>2016</v>
      </c>
      <c r="E247" s="2" t="str">
        <f t="shared" si="102"/>
        <v>36</v>
      </c>
      <c r="F247" s="3"/>
      <c r="G247" s="3"/>
      <c r="H247" s="3"/>
      <c r="I247" s="3"/>
      <c r="J247" s="13">
        <f t="shared" si="115"/>
        <v>0.81671795757094257</v>
      </c>
      <c r="K247" s="1">
        <v>244</v>
      </c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11">
        <f t="shared" si="96"/>
        <v>5767.6315181094806</v>
      </c>
      <c r="Y247" s="11">
        <f t="shared" si="97"/>
        <v>4710.5282334921694</v>
      </c>
      <c r="Z247" s="11"/>
      <c r="AA247" s="3"/>
      <c r="AB247" s="3">
        <f t="shared" si="113"/>
        <v>466747.11401992053</v>
      </c>
      <c r="AC247" s="3"/>
    </row>
    <row r="248" spans="2:29" ht="15.75" x14ac:dyDescent="0.25">
      <c r="B248" s="3"/>
      <c r="C248" s="2">
        <v>201637</v>
      </c>
      <c r="D248" s="2" t="str">
        <f t="shared" si="101"/>
        <v>2016</v>
      </c>
      <c r="E248" s="2" t="str">
        <f t="shared" si="102"/>
        <v>37</v>
      </c>
      <c r="F248" s="3"/>
      <c r="G248" s="3"/>
      <c r="H248" s="3"/>
      <c r="I248" s="3"/>
      <c r="J248" s="13">
        <f t="shared" si="115"/>
        <v>0.82775232841102941</v>
      </c>
      <c r="K248" s="1">
        <v>245</v>
      </c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11">
        <f t="shared" si="96"/>
        <v>5772.5145480852625</v>
      </c>
      <c r="Y248" s="11">
        <f t="shared" si="97"/>
        <v>4778.2123579641175</v>
      </c>
      <c r="Z248" s="11"/>
      <c r="AA248" s="3"/>
      <c r="AB248" s="3">
        <f t="shared" si="113"/>
        <v>378846.16557891236</v>
      </c>
      <c r="AC248" s="3"/>
    </row>
    <row r="249" spans="2:29" ht="15.75" x14ac:dyDescent="0.25">
      <c r="B249" s="3"/>
      <c r="C249" s="2">
        <v>201638</v>
      </c>
      <c r="D249" s="2" t="str">
        <f t="shared" si="101"/>
        <v>2016</v>
      </c>
      <c r="E249" s="2" t="str">
        <f t="shared" si="102"/>
        <v>38</v>
      </c>
      <c r="F249" s="3"/>
      <c r="G249" s="3"/>
      <c r="H249" s="3"/>
      <c r="I249" s="3"/>
      <c r="J249" s="13">
        <f t="shared" si="115"/>
        <v>0.7832611394334088</v>
      </c>
      <c r="K249" s="1">
        <v>246</v>
      </c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11">
        <f t="shared" si="96"/>
        <v>5777.3975780610454</v>
      </c>
      <c r="Y249" s="11">
        <f t="shared" si="97"/>
        <v>4525.2110099519105</v>
      </c>
      <c r="Z249" s="11"/>
      <c r="AA249" s="3"/>
      <c r="AB249" s="3">
        <f t="shared" si="113"/>
        <v>754302.93866785453</v>
      </c>
      <c r="AC249" s="3"/>
    </row>
    <row r="250" spans="2:29" ht="15.75" x14ac:dyDescent="0.25">
      <c r="B250" s="3"/>
      <c r="C250" s="2">
        <v>201639</v>
      </c>
      <c r="D250" s="2" t="str">
        <f t="shared" si="101"/>
        <v>2016</v>
      </c>
      <c r="E250" s="2" t="str">
        <f t="shared" si="102"/>
        <v>39</v>
      </c>
      <c r="F250" s="3"/>
      <c r="G250" s="3"/>
      <c r="H250" s="3"/>
      <c r="I250" s="3"/>
      <c r="J250" s="13">
        <f t="shared" si="115"/>
        <v>0.67456288776085727</v>
      </c>
      <c r="K250" s="1">
        <v>247</v>
      </c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11">
        <f t="shared" si="96"/>
        <v>5782.2806080368273</v>
      </c>
      <c r="Y250" s="11">
        <f t="shared" si="97"/>
        <v>3900.5119048009278</v>
      </c>
      <c r="Z250" s="11"/>
      <c r="AA250" s="3"/>
      <c r="AB250" s="3">
        <f t="shared" si="113"/>
        <v>2229661.9444637885</v>
      </c>
      <c r="AC250" s="3"/>
    </row>
    <row r="251" spans="2:29" ht="15.75" x14ac:dyDescent="0.25">
      <c r="B251" s="3"/>
      <c r="C251" s="2">
        <v>201640</v>
      </c>
      <c r="D251" s="2" t="str">
        <f t="shared" si="101"/>
        <v>2016</v>
      </c>
      <c r="E251" s="2" t="str">
        <f t="shared" si="102"/>
        <v>40</v>
      </c>
      <c r="F251" s="3"/>
      <c r="G251" s="3"/>
      <c r="H251" s="3"/>
      <c r="I251" s="3"/>
      <c r="J251" s="13">
        <f t="shared" si="115"/>
        <v>0.79711509750327303</v>
      </c>
      <c r="K251" s="1">
        <v>248</v>
      </c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11">
        <f t="shared" si="96"/>
        <v>5787.1636380126101</v>
      </c>
      <c r="Y251" s="11">
        <f t="shared" si="97"/>
        <v>4613.0355075818179</v>
      </c>
      <c r="Z251" s="11"/>
      <c r="AA251" s="3"/>
      <c r="AB251" s="3">
        <f t="shared" si="113"/>
        <v>609463.84781250905</v>
      </c>
      <c r="AC251" s="3"/>
    </row>
    <row r="252" spans="2:29" ht="15.75" x14ac:dyDescent="0.25">
      <c r="B252" s="3"/>
      <c r="C252" s="2">
        <v>201641</v>
      </c>
      <c r="D252" s="2" t="str">
        <f t="shared" si="101"/>
        <v>2016</v>
      </c>
      <c r="E252" s="2" t="str">
        <f t="shared" si="102"/>
        <v>41</v>
      </c>
      <c r="F252" s="3"/>
      <c r="G252" s="3"/>
      <c r="H252" s="3"/>
      <c r="I252" s="3"/>
      <c r="J252" s="13">
        <f t="shared" si="115"/>
        <v>0.75330396475770922</v>
      </c>
      <c r="K252" s="1">
        <v>249</v>
      </c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11">
        <f t="shared" si="96"/>
        <v>5792.0466679883921</v>
      </c>
      <c r="Y252" s="11">
        <f t="shared" si="97"/>
        <v>4363.1717190573345</v>
      </c>
      <c r="Z252" s="11"/>
      <c r="AA252" s="3"/>
      <c r="AB252" s="3">
        <f t="shared" si="113"/>
        <v>1062023.9129629943</v>
      </c>
      <c r="AC252" s="3"/>
    </row>
    <row r="253" spans="2:29" ht="15.75" x14ac:dyDescent="0.25">
      <c r="B253" s="3"/>
      <c r="C253" s="2">
        <v>201642</v>
      </c>
      <c r="D253" s="2" t="str">
        <f t="shared" si="101"/>
        <v>2016</v>
      </c>
      <c r="E253" s="2" t="str">
        <f t="shared" si="102"/>
        <v>42</v>
      </c>
      <c r="F253" s="3"/>
      <c r="G253" s="3"/>
      <c r="H253" s="3"/>
      <c r="I253" s="3"/>
      <c r="J253" s="13">
        <f t="shared" si="115"/>
        <v>0.74266778072026396</v>
      </c>
      <c r="K253" s="1">
        <v>250</v>
      </c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11">
        <f t="shared" si="96"/>
        <v>5796.9296979641749</v>
      </c>
      <c r="Y253" s="11">
        <f t="shared" si="97"/>
        <v>4305.1929137784437</v>
      </c>
      <c r="Z253" s="11"/>
      <c r="AA253" s="3"/>
      <c r="AB253" s="3">
        <f t="shared" si="113"/>
        <v>1184885.0421277967</v>
      </c>
      <c r="AC253" s="3"/>
    </row>
    <row r="254" spans="2:29" ht="15.75" x14ac:dyDescent="0.25">
      <c r="B254" s="3"/>
      <c r="C254" s="2">
        <v>201643</v>
      </c>
      <c r="D254" s="2" t="str">
        <f t="shared" si="101"/>
        <v>2016</v>
      </c>
      <c r="E254" s="2" t="str">
        <f t="shared" si="102"/>
        <v>43</v>
      </c>
      <c r="F254" s="3"/>
      <c r="G254" s="3"/>
      <c r="H254" s="3"/>
      <c r="I254" s="3"/>
      <c r="J254" s="13">
        <f t="shared" si="115"/>
        <v>0.67063482922075046</v>
      </c>
      <c r="K254" s="1">
        <v>251</v>
      </c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11">
        <f t="shared" si="96"/>
        <v>5801.8127279399578</v>
      </c>
      <c r="Y254" s="11">
        <f t="shared" si="97"/>
        <v>3890.8976879727898</v>
      </c>
      <c r="Z254" s="11"/>
      <c r="AA254" s="3"/>
      <c r="AB254" s="3">
        <f t="shared" si="113"/>
        <v>2258466.3758801855</v>
      </c>
      <c r="AC254" s="3"/>
    </row>
    <row r="255" spans="2:29" ht="15.75" x14ac:dyDescent="0.25">
      <c r="B255" s="3"/>
      <c r="C255" s="2">
        <v>201644</v>
      </c>
      <c r="D255" s="2" t="str">
        <f t="shared" si="101"/>
        <v>2016</v>
      </c>
      <c r="E255" s="2" t="str">
        <f t="shared" si="102"/>
        <v>44</v>
      </c>
      <c r="F255" s="3"/>
      <c r="G255" s="3"/>
      <c r="H255" s="3"/>
      <c r="I255" s="3"/>
      <c r="J255" s="13">
        <f t="shared" si="115"/>
        <v>0.70427647989131015</v>
      </c>
      <c r="K255" s="1">
        <v>252</v>
      </c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11">
        <f t="shared" si="96"/>
        <v>5806.6957579157397</v>
      </c>
      <c r="Y255" s="11">
        <f t="shared" si="97"/>
        <v>4089.5192481847002</v>
      </c>
      <c r="Z255" s="11"/>
      <c r="AA255" s="3"/>
      <c r="AB255" s="3">
        <f t="shared" si="113"/>
        <v>1700932.2021880713</v>
      </c>
      <c r="AC255" s="3"/>
    </row>
    <row r="256" spans="2:29" ht="15.75" x14ac:dyDescent="0.25">
      <c r="B256" s="3"/>
      <c r="C256" s="2">
        <v>201645</v>
      </c>
      <c r="D256" s="2" t="str">
        <f t="shared" si="101"/>
        <v>2016</v>
      </c>
      <c r="E256" s="2" t="str">
        <f t="shared" si="102"/>
        <v>45</v>
      </c>
      <c r="F256" s="3"/>
      <c r="G256" s="3"/>
      <c r="H256" s="3"/>
      <c r="I256" s="3"/>
      <c r="J256" s="13">
        <f t="shared" si="115"/>
        <v>0.77482446058277121</v>
      </c>
      <c r="K256" s="1">
        <v>253</v>
      </c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11">
        <f t="shared" si="96"/>
        <v>5811.5787878915216</v>
      </c>
      <c r="Y256" s="11">
        <f t="shared" si="97"/>
        <v>4502.9533994623234</v>
      </c>
      <c r="Z256" s="11"/>
      <c r="AA256" s="3"/>
      <c r="AB256" s="3">
        <f t="shared" si="113"/>
        <v>793460.08323739818</v>
      </c>
      <c r="AC256" s="3"/>
    </row>
    <row r="257" spans="2:29" ht="15.75" x14ac:dyDescent="0.25">
      <c r="B257" s="3"/>
      <c r="C257" s="2">
        <v>201646</v>
      </c>
      <c r="D257" s="2" t="str">
        <f t="shared" si="101"/>
        <v>2016</v>
      </c>
      <c r="E257" s="2" t="str">
        <f t="shared" si="102"/>
        <v>46</v>
      </c>
      <c r="F257" s="3"/>
      <c r="G257" s="3"/>
      <c r="H257" s="3"/>
      <c r="I257" s="3"/>
      <c r="J257" s="13">
        <f t="shared" si="115"/>
        <v>0.76792070847528782</v>
      </c>
      <c r="K257" s="1">
        <v>254</v>
      </c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11">
        <f t="shared" si="96"/>
        <v>5816.4618178673045</v>
      </c>
      <c r="Y257" s="11">
        <f t="shared" si="97"/>
        <v>4466.5814799961208</v>
      </c>
      <c r="Z257" s="11"/>
      <c r="AA257" s="3"/>
      <c r="AB257" s="3">
        <f t="shared" si="113"/>
        <v>859580.57553755608</v>
      </c>
      <c r="AC257" s="3"/>
    </row>
    <row r="258" spans="2:29" ht="15.75" x14ac:dyDescent="0.25">
      <c r="B258" s="3"/>
      <c r="C258" s="2">
        <v>201647</v>
      </c>
      <c r="D258" s="2" t="str">
        <f t="shared" si="101"/>
        <v>2016</v>
      </c>
      <c r="E258" s="2" t="str">
        <f t="shared" si="102"/>
        <v>47</v>
      </c>
      <c r="F258" s="3"/>
      <c r="G258" s="3"/>
      <c r="H258" s="3"/>
      <c r="I258" s="3"/>
      <c r="J258" s="13">
        <f t="shared" si="115"/>
        <v>0.74654285780108953</v>
      </c>
      <c r="K258" s="1">
        <v>255</v>
      </c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11">
        <f t="shared" si="96"/>
        <v>5821.3448478430873</v>
      </c>
      <c r="Y258" s="11">
        <f t="shared" si="97"/>
        <v>4345.8834189544268</v>
      </c>
      <c r="Z258" s="11"/>
      <c r="AA258" s="3"/>
      <c r="AB258" s="3">
        <f t="shared" si="113"/>
        <v>1097955.5561082077</v>
      </c>
      <c r="AC258" s="3"/>
    </row>
    <row r="259" spans="2:29" ht="15.75" x14ac:dyDescent="0.25">
      <c r="B259" s="3"/>
      <c r="C259" s="2">
        <v>201648</v>
      </c>
      <c r="D259" s="2" t="str">
        <f t="shared" si="101"/>
        <v>2016</v>
      </c>
      <c r="E259" s="2" t="str">
        <f t="shared" si="102"/>
        <v>48</v>
      </c>
      <c r="F259" s="3"/>
      <c r="G259" s="3"/>
      <c r="H259" s="3"/>
      <c r="I259" s="3"/>
      <c r="J259" s="13">
        <f t="shared" si="115"/>
        <v>0.86900160609453736</v>
      </c>
      <c r="K259" s="1">
        <v>256</v>
      </c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11">
        <f t="shared" si="96"/>
        <v>5826.2278778188693</v>
      </c>
      <c r="Y259" s="11">
        <f t="shared" si="97"/>
        <v>5063.0013832973655</v>
      </c>
      <c r="Z259" s="11"/>
      <c r="AA259" s="3"/>
      <c r="AB259" s="3">
        <f t="shared" si="113"/>
        <v>109372.92724341551</v>
      </c>
      <c r="AC259" s="3"/>
    </row>
    <row r="260" spans="2:29" ht="15.75" x14ac:dyDescent="0.25">
      <c r="B260" s="3"/>
      <c r="C260" s="2">
        <v>201649</v>
      </c>
      <c r="D260" s="2" t="str">
        <f t="shared" si="101"/>
        <v>2016</v>
      </c>
      <c r="E260" s="2" t="str">
        <f t="shared" si="102"/>
        <v>49</v>
      </c>
      <c r="F260" s="3"/>
      <c r="G260" s="3"/>
      <c r="H260" s="3"/>
      <c r="I260" s="3"/>
      <c r="J260" s="13">
        <f t="shared" si="115"/>
        <v>1.1490528944137584</v>
      </c>
      <c r="K260" s="1">
        <v>257</v>
      </c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11">
        <f t="shared" si="96"/>
        <v>5831.1109077946512</v>
      </c>
      <c r="Y260" s="11">
        <f t="shared" ref="Y260:Y263" si="116">X260*J260</f>
        <v>6700.2548662490817</v>
      </c>
      <c r="Z260" s="11"/>
      <c r="AA260" s="3"/>
      <c r="AB260" s="3">
        <f t="shared" si="113"/>
        <v>1707040.7688297739</v>
      </c>
      <c r="AC260" s="3"/>
    </row>
    <row r="261" spans="2:29" ht="15.75" x14ac:dyDescent="0.25">
      <c r="B261" s="3"/>
      <c r="C261" s="2">
        <v>201650</v>
      </c>
      <c r="D261" s="2" t="str">
        <f t="shared" ref="D261:D263" si="117">LEFT(C261,4)</f>
        <v>2016</v>
      </c>
      <c r="E261" s="2" t="str">
        <f t="shared" ref="E261:E263" si="118">RIGHT(C261,2)</f>
        <v>50</v>
      </c>
      <c r="F261" s="3"/>
      <c r="G261" s="3"/>
      <c r="H261" s="3"/>
      <c r="I261" s="3"/>
      <c r="J261" s="13">
        <f t="shared" si="115"/>
        <v>1.5215520653745433</v>
      </c>
      <c r="K261" s="1">
        <v>258</v>
      </c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11">
        <f t="shared" si="96"/>
        <v>5835.9939377704341</v>
      </c>
      <c r="Y261" s="11">
        <f t="shared" si="116"/>
        <v>8879.7686295279182</v>
      </c>
      <c r="Z261" s="11"/>
      <c r="AA261" s="3"/>
      <c r="AB261" s="3">
        <f t="shared" ref="AB261:AB263" si="119">(Y261-$AF$2)^2</f>
        <v>12152554.824128721</v>
      </c>
      <c r="AC261" s="3"/>
    </row>
    <row r="262" spans="2:29" ht="15.75" x14ac:dyDescent="0.25">
      <c r="B262" s="3"/>
      <c r="C262" s="2">
        <v>201651</v>
      </c>
      <c r="D262" s="2" t="str">
        <f t="shared" si="117"/>
        <v>2016</v>
      </c>
      <c r="E262" s="2" t="str">
        <f t="shared" si="118"/>
        <v>51</v>
      </c>
      <c r="F262" s="3"/>
      <c r="G262" s="3"/>
      <c r="H262" s="3"/>
      <c r="I262" s="3"/>
      <c r="J262" s="13">
        <f t="shared" si="115"/>
        <v>2.9393712049141714</v>
      </c>
      <c r="K262" s="1">
        <v>259</v>
      </c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11">
        <f t="shared" si="96"/>
        <v>5840.8769677462169</v>
      </c>
      <c r="Y262" s="11">
        <f t="shared" si="116"/>
        <v>17168.505570439629</v>
      </c>
      <c r="Z262" s="11"/>
      <c r="AA262" s="3"/>
      <c r="AB262" s="3">
        <f t="shared" si="119"/>
        <v>138645642.02932578</v>
      </c>
      <c r="AC262" s="3"/>
    </row>
    <row r="263" spans="2:29" ht="15.75" x14ac:dyDescent="0.25">
      <c r="B263" s="3"/>
      <c r="C263" s="2">
        <v>201652</v>
      </c>
      <c r="D263" s="2" t="str">
        <f t="shared" si="117"/>
        <v>2016</v>
      </c>
      <c r="E263" s="2" t="str">
        <f t="shared" si="118"/>
        <v>52</v>
      </c>
      <c r="F263" s="3"/>
      <c r="G263" s="3"/>
      <c r="H263" s="3"/>
      <c r="I263" s="3"/>
      <c r="J263" s="13">
        <f t="shared" si="115"/>
        <v>5.1070730010978052</v>
      </c>
      <c r="K263" s="1">
        <v>260</v>
      </c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11">
        <f t="shared" si="96"/>
        <v>5845.7599977219988</v>
      </c>
      <c r="Y263" s="11">
        <f t="shared" si="116"/>
        <v>29854.723055263588</v>
      </c>
      <c r="Z263" s="11"/>
      <c r="AA263" s="3"/>
      <c r="AB263" s="3">
        <f t="shared" si="119"/>
        <v>598340809.23923194</v>
      </c>
      <c r="AC263" s="3"/>
    </row>
  </sheetData>
  <autoFilter ref="B3:Y263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implemented in the app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2018-07-13T18:13:04Z</dcterms:created>
  <dcterms:modified xsi:type="dcterms:W3CDTF">2018-08-05T12:50:59Z</dcterms:modified>
</cp:coreProperties>
</file>