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ivate\git\netbom\tests\examples\projects\Altium_LED-Resistor\Project Outputs for Altium_LED-Resistor\"/>
    </mc:Choice>
  </mc:AlternateContent>
  <xr:revisionPtr revIDLastSave="0" documentId="8_{C2F4B8E3-295C-425F-95D5-8889E0C7C82A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OM" sheetId="1" r:id="rId1"/>
    <sheet name="Do NOT Modify" sheetId="2" state="hidden" r:id="rId2"/>
  </sheets>
  <definedNames>
    <definedName name="_xlnm._FilterDatabase" localSheetId="0" hidden="1">BOM!$A$2:$AK$5</definedName>
    <definedName name="KursyC" localSheetId="1">'Do NOT Modify'!$D$1:$G$15</definedName>
    <definedName name="_xlnm.Print_Area" localSheetId="0">BOM!$A$2:$L$5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" l="1"/>
  <c r="AE5" i="1"/>
  <c r="AF5" i="1" s="1"/>
  <c r="AA5" i="1"/>
  <c r="AB5" i="1" s="1"/>
  <c r="W5" i="1"/>
  <c r="X5" i="1" s="1"/>
  <c r="S5" i="1"/>
  <c r="T5" i="1" s="1"/>
  <c r="O5" i="1"/>
  <c r="P5" i="1" s="1"/>
  <c r="A5" i="1"/>
  <c r="AK4" i="1"/>
  <c r="AK3" i="1"/>
  <c r="AE4" i="1" l="1"/>
  <c r="AE3" i="1"/>
  <c r="AA4" i="1"/>
  <c r="AA3" i="1"/>
  <c r="W4" i="1"/>
  <c r="W3" i="1"/>
  <c r="S4" i="1"/>
  <c r="S3" i="1"/>
  <c r="O4" i="1"/>
  <c r="O3" i="1"/>
  <c r="I4" i="2" l="1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J10" i="2" s="1"/>
  <c r="K10" i="2" s="1"/>
  <c r="H11" i="2"/>
  <c r="H12" i="2"/>
  <c r="J12" i="2" s="1"/>
  <c r="K12" i="2" s="1"/>
  <c r="H13" i="2"/>
  <c r="H14" i="2"/>
  <c r="J14" i="2" s="1"/>
  <c r="K14" i="2" s="1"/>
  <c r="H15" i="2"/>
  <c r="H3" i="2"/>
  <c r="J3" i="2" s="1"/>
  <c r="K3" i="2" s="1"/>
  <c r="J13" i="2" l="1"/>
  <c r="K13" i="2" s="1"/>
  <c r="J9" i="2"/>
  <c r="K9" i="2" s="1"/>
  <c r="J5" i="2"/>
  <c r="K5" i="2" s="1"/>
  <c r="J8" i="2"/>
  <c r="K8" i="2" s="1"/>
  <c r="J4" i="2"/>
  <c r="K4" i="2" s="1"/>
  <c r="J6" i="2"/>
  <c r="K6" i="2" s="1"/>
  <c r="J15" i="2"/>
  <c r="K15" i="2" s="1"/>
  <c r="J11" i="2"/>
  <c r="K11" i="2" s="1"/>
  <c r="J7" i="2"/>
  <c r="K7" i="2" s="1"/>
  <c r="AF4" i="1" l="1"/>
  <c r="AF3" i="1"/>
  <c r="AB4" i="1"/>
  <c r="AB3" i="1"/>
  <c r="X4" i="1"/>
  <c r="X3" i="1"/>
  <c r="T4" i="1"/>
  <c r="T3" i="1"/>
  <c r="P4" i="1"/>
  <c r="P3" i="1"/>
  <c r="A3" i="1" l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refreshOnLoad="1" saveData="1">
    <webPr sourceData="1" parsePre="1" consecutive="1" xl2000="1" url="http://www.nbp.pl/Kursy/KursyC.html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<sst xmlns="http://schemas.openxmlformats.org/spreadsheetml/2006/main" count="119" uniqueCount="89">
  <si>
    <t>#</t>
  </si>
  <si>
    <t>BOM</t>
  </si>
  <si>
    <t>Supplier Part Number / URL 1</t>
  </si>
  <si>
    <t>Supplier Part Number / URL 2</t>
  </si>
  <si>
    <t>Supplier Part Number / URL 3</t>
  </si>
  <si>
    <t>Supplier Part Number / URL 4</t>
  </si>
  <si>
    <t>Supplier Part Number / URL 5</t>
  </si>
  <si>
    <t>Supplier Part Number / URL 6</t>
  </si>
  <si>
    <t>TME</t>
  </si>
  <si>
    <t>Supplier 1</t>
  </si>
  <si>
    <t>Supplier 2</t>
  </si>
  <si>
    <t>Supplier 3</t>
  </si>
  <si>
    <t>Supplier 4</t>
  </si>
  <si>
    <t>Supplier 5</t>
  </si>
  <si>
    <t>Supplier 6</t>
  </si>
  <si>
    <t>Other</t>
  </si>
  <si>
    <t>RS Components</t>
  </si>
  <si>
    <t>Farnell</t>
  </si>
  <si>
    <t>Mouser</t>
  </si>
  <si>
    <t>DigiKey</t>
  </si>
  <si>
    <t>PLN</t>
  </si>
  <si>
    <t>USD</t>
  </si>
  <si>
    <t>EUR</t>
  </si>
  <si>
    <t>GBP</t>
  </si>
  <si>
    <t>kupna - num</t>
  </si>
  <si>
    <t>sprzedaży - num</t>
  </si>
  <si>
    <t>średni - num</t>
  </si>
  <si>
    <t>IS AVERAGE NUMBER?</t>
  </si>
  <si>
    <t>DO NOT Order</t>
  </si>
  <si>
    <t>Project:</t>
  </si>
  <si>
    <t>Equipment:</t>
  </si>
  <si>
    <t>BatchNumber:</t>
  </si>
  <si>
    <t>GitHash:</t>
  </si>
  <si>
    <t>GerberVersion:</t>
  </si>
  <si>
    <t>Variant:</t>
  </si>
  <si>
    <t>&lt;Parameter ProjectFullName not found&gt;</t>
  </si>
  <si>
    <t>&lt;Parameter Equipment not found&gt;</t>
  </si>
  <si>
    <t>&lt;Parameter BatchNumber not found&gt;</t>
  </si>
  <si>
    <t>None</t>
  </si>
  <si>
    <t>&lt;Parameter VersionControl_ProjFolderRevNumber not found&gt;</t>
  </si>
  <si>
    <t>&lt;Parameter GerberVersion not found&gt;</t>
  </si>
  <si>
    <t>Part Number</t>
  </si>
  <si>
    <t>OL_G_0603_150060VS55040</t>
  </si>
  <si>
    <t>J_HEADER_1x2_2.54_VERTICAL</t>
  </si>
  <si>
    <t>R_1k_0402_1</t>
  </si>
  <si>
    <t>Value</t>
  </si>
  <si>
    <t>150060VS55040</t>
  </si>
  <si>
    <t>DS1023-1*2S21</t>
  </si>
  <si>
    <t>1k</t>
  </si>
  <si>
    <t>Footprint</t>
  </si>
  <si>
    <t>OL_0603_1608</t>
  </si>
  <si>
    <t>R_0402_1005</t>
  </si>
  <si>
    <t>Quantity</t>
  </si>
  <si>
    <t>Description</t>
  </si>
  <si>
    <t>LED GREEN</t>
  </si>
  <si>
    <t>Pin Header</t>
  </si>
  <si>
    <t>Voltage</t>
  </si>
  <si>
    <t>50V</t>
  </si>
  <si>
    <t>#Column Name Error:' dielectric</t>
  </si>
  <si>
    <t>Manufacturer Part Number</t>
  </si>
  <si>
    <t>RC0402FR-071K</t>
  </si>
  <si>
    <t>Comment</t>
  </si>
  <si>
    <t>Green LED 0603</t>
  </si>
  <si>
    <t>Goldpin female straight</t>
  </si>
  <si>
    <t>Resistor</t>
  </si>
  <si>
    <t>Designator</t>
  </si>
  <si>
    <t>D1</t>
  </si>
  <si>
    <t>J1</t>
  </si>
  <si>
    <t>R1</t>
  </si>
  <si>
    <t>Supplier Part Number 1</t>
  </si>
  <si>
    <t>OSG80603C1E</t>
  </si>
  <si>
    <t>ZL262-2SG</t>
  </si>
  <si>
    <t>#Column Name Error:' Supplier URL 1</t>
  </si>
  <si>
    <t>Supplier Part Number 2</t>
  </si>
  <si>
    <t>#Column Name Error:' Supplier URL 2</t>
  </si>
  <si>
    <t>Supplier Part Number 3</t>
  </si>
  <si>
    <t>#Column Name Error:' Supplier URL 3</t>
  </si>
  <si>
    <t>Supplier Part Number 4</t>
  </si>
  <si>
    <t>710-150060VS55040</t>
  </si>
  <si>
    <t>603-RC0402FR-071KP</t>
  </si>
  <si>
    <t>#Column Name Error:' Supplier URL 4</t>
  </si>
  <si>
    <t>Digi-Key</t>
  </si>
  <si>
    <t>Supplier Part Number 5</t>
  </si>
  <si>
    <t>732-12017-1-ND</t>
  </si>
  <si>
    <t>311-1.00KLRCT-ND</t>
  </si>
  <si>
    <t>#Column Name Error:' Supplier URL 5</t>
  </si>
  <si>
    <t>LCSC</t>
  </si>
  <si>
    <t>Supplier Part Number 6</t>
  </si>
  <si>
    <t>#Column Name Error:' Supplier URL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</si>
</sst>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6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3" borderId="3" xfId="0" applyFont="1" applyFill="1" applyBorder="1" applyAlignment="1">
      <alignment horizontal="left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1" fillId="2" borderId="4" xfId="0" applyFont="1" applyFill="1" applyBorder="1" applyAlignment="1">
      <alignment horizontal="center" wrapText="1"/>
    </xf>
    <xf numFmtId="0" fontId="1" fillId="2" borderId="4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0" fontId="0" fillId="0" borderId="12" xfId="0" applyBorder="1"/>
    <xf numFmtId="0" fontId="0" fillId="0" borderId="13" xfId="0" applyBorder="1" applyAlignment="1">
      <alignment horizontal="left" vertical="center" wrapText="1"/>
    </xf>
    <xf numFmtId="0" fontId="5" fillId="0" borderId="13" xfId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6" xfId="0" quotePrefix="1" applyFont="1" applyFill="1" applyBorder="1" applyAlignment="1">
      <alignment horizontal="center" wrapText="1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left" wrapText="1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6" fillId="0" borderId="21" xfId="0" applyFont="1" applyBorder="1"/>
    <xf numFmtId="0" fontId="0" fillId="0" borderId="22" xfId="0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3" xfId="0" applyFont="1" applyBorder="1"/>
    <xf numFmtId="0" fontId="0" fillId="2" borderId="3" xfId="0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0" fontId="5" fillId="0" borderId="11" xfId="1" applyBorder="1" applyAlignment="1">
      <alignment horizontal="left" vertical="center" wrapText="1"/>
    </xf>
    <xf numFmtId="0" fontId="0" fillId="0" borderId="29" xfId="0" applyBorder="1"/>
    <xf numFmtId="0" fontId="0" fillId="0" borderId="11" xfId="0" applyBorder="1" applyAlignment="1">
      <alignment horizontal="center" vertical="center" wrapText="1"/>
    </xf>
    <xf numFmtId="0" fontId="5" fillId="0" borderId="30" xfId="1" applyBorder="1" applyAlignment="1">
      <alignment horizontal="left" vertical="center" wrapText="1"/>
    </xf>
    <xf numFmtId="0" fontId="5" fillId="0" borderId="14" xfId="1" applyBorder="1" applyAlignment="1">
      <alignment horizontal="left" vertical="center" wrapText="1"/>
    </xf>
    <xf numFmtId="0" fontId="1" fillId="2" borderId="28" xfId="0" applyFont="1" applyFill="1" applyBorder="1" applyAlignment="1">
      <alignment horizontal="center" wrapText="1"/>
    </xf>
    <xf numFmtId="0" fontId="6" fillId="3" borderId="31" xfId="0" applyFont="1" applyFill="1" applyBorder="1" applyAlignment="1">
      <alignment vertical="center"/>
    </xf>
    <xf numFmtId="0" fontId="3" fillId="3" borderId="32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3" borderId="31" xfId="0" quotePrefix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C" refreshOnLoad="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3.2" x14ac:dyDescent="0.25"/>
  <cols>
    <col min="1" max="1" width="10.77734375" customWidth="1"/>
    <col min="2" max="4" width="20.77734375" customWidth="1"/>
    <col min="5" max="5" width="10.77734375" customWidth="1"/>
    <col min="6" max="7" width="20.77734375" customWidth="1"/>
    <col min="8" max="8" width="10.77734375" customWidth="1"/>
    <col min="9" max="13" width="20.77734375" customWidth="1"/>
    <col min="14" max="15" width="9.109375" hidden="1" customWidth="1"/>
    <col min="16" max="16" width="20.77734375" customWidth="1"/>
    <col min="17" max="17" width="15.33203125" customWidth="1"/>
    <col min="18" max="18" width="9.109375" hidden="1" customWidth="1"/>
    <col min="19" max="19" width="4.6640625" hidden="1" customWidth="1"/>
    <col min="20" max="20" width="20.109375" customWidth="1"/>
    <col min="21" max="21" width="15.33203125" customWidth="1"/>
    <col min="22" max="23" width="9.109375" hidden="1" customWidth="1"/>
    <col min="24" max="24" width="20.109375" customWidth="1"/>
    <col min="25" max="25" width="15.33203125" customWidth="1"/>
    <col min="26" max="27" width="9.109375" hidden="1" customWidth="1"/>
    <col min="28" max="28" width="20.109375" customWidth="1"/>
    <col min="29" max="29" width="15.33203125" customWidth="1"/>
    <col min="30" max="31" width="9.109375" hidden="1" customWidth="1"/>
    <col min="32" max="32" width="20.109375" customWidth="1"/>
    <col min="33" max="33" width="15.33203125" customWidth="1"/>
    <col min="34" max="36" width="9.109375" hidden="1" customWidth="1"/>
    <col min="37" max="37" width="20.109375" customWidth="1"/>
  </cols>
  <sheetData>
    <row r="1" spans="1:38" ht="23.25" customHeight="1" thickBot="1" x14ac:dyDescent="0.3">
      <c r="A1" s="58" t="s">
        <v>1</v>
      </c>
      <c r="B1" s="59" t="s">
        <v>29</v>
      </c>
      <c r="C1" s="56" t="s">
        <v>35</v>
      </c>
      <c r="D1" s="57" t="s">
        <v>30</v>
      </c>
      <c r="E1" s="56" t="s">
        <v>36</v>
      </c>
      <c r="F1" s="57" t="s">
        <v>31</v>
      </c>
      <c r="G1" s="56" t="s">
        <v>37</v>
      </c>
      <c r="H1" s="57" t="s">
        <v>34</v>
      </c>
      <c r="I1" s="62" t="s">
        <v>38</v>
      </c>
      <c r="J1" s="57" t="s">
        <v>32</v>
      </c>
      <c r="K1" s="56" t="s">
        <v>39</v>
      </c>
      <c r="L1" s="57" t="s">
        <v>33</v>
      </c>
      <c r="M1" s="56" t="s">
        <v>40</v>
      </c>
      <c r="N1" s="60"/>
      <c r="O1" s="1"/>
      <c r="P1" s="27"/>
      <c r="Q1" s="26"/>
      <c r="R1" s="61"/>
      <c r="S1" s="61"/>
      <c r="T1" s="61"/>
    </row>
    <row r="2" spans="1:38" s="10" customFormat="1" ht="73.5" customHeight="1" thickTop="1" thickBot="1" x14ac:dyDescent="0.3">
      <c r="A2" s="29" t="s">
        <v>0</v>
      </c>
      <c r="B2" s="29" t="s">
        <v>41</v>
      </c>
      <c r="C2" s="24" t="s">
        <v>45</v>
      </c>
      <c r="D2" s="28" t="s">
        <v>49</v>
      </c>
      <c r="E2" s="28" t="s">
        <v>52</v>
      </c>
      <c r="F2" s="28" t="s">
        <v>53</v>
      </c>
      <c r="G2" s="28" t="s">
        <v>56</v>
      </c>
      <c r="H2" s="28" t="s">
        <v>58</v>
      </c>
      <c r="I2" s="28" t="s">
        <v>59</v>
      </c>
      <c r="J2" s="28" t="s">
        <v>53</v>
      </c>
      <c r="K2" s="28" t="s">
        <v>61</v>
      </c>
      <c r="L2" s="24" t="s">
        <v>65</v>
      </c>
      <c r="M2" s="24" t="s">
        <v>9</v>
      </c>
      <c r="N2" s="8" t="s">
        <v>69</v>
      </c>
      <c r="O2" s="8" t="s">
        <v>72</v>
      </c>
      <c r="P2" s="25" t="s">
        <v>2</v>
      </c>
      <c r="Q2" s="24" t="s">
        <v>10</v>
      </c>
      <c r="R2" s="8" t="s">
        <v>73</v>
      </c>
      <c r="S2" s="8" t="s">
        <v>74</v>
      </c>
      <c r="T2" s="25" t="s">
        <v>3</v>
      </c>
      <c r="U2" s="24" t="s">
        <v>11</v>
      </c>
      <c r="V2" s="8" t="s">
        <v>75</v>
      </c>
      <c r="W2" s="8" t="s">
        <v>76</v>
      </c>
      <c r="X2" s="25" t="s">
        <v>4</v>
      </c>
      <c r="Y2" s="24" t="s">
        <v>12</v>
      </c>
      <c r="Z2" s="8" t="s">
        <v>77</v>
      </c>
      <c r="AA2" s="8" t="s">
        <v>80</v>
      </c>
      <c r="AB2" s="25" t="s">
        <v>5</v>
      </c>
      <c r="AC2" s="24" t="s">
        <v>13</v>
      </c>
      <c r="AD2" s="9" t="s">
        <v>82</v>
      </c>
      <c r="AE2" s="9" t="s">
        <v>85</v>
      </c>
      <c r="AF2" s="24" t="s">
        <v>6</v>
      </c>
      <c r="AG2" s="25" t="s">
        <v>14</v>
      </c>
      <c r="AH2" s="8" t="s">
        <v>87</v>
      </c>
      <c r="AI2" s="9" t="s">
        <v>88</v>
      </c>
      <c r="AJ2" s="9" t="s">
        <v>88</v>
      </c>
      <c r="AK2" s="55" t="s">
        <v>7</v>
      </c>
    </row>
    <row r="3" spans="1:38" ht="13.8" thickTop="1" x14ac:dyDescent="0.25">
      <c r="A3" s="30">
        <f>ROW(A3) - ROW($A$2)</f>
        <v>1</v>
      </c>
      <c r="B3" s="30" t="s">
        <v>42</v>
      </c>
      <c r="C3" s="14" t="s">
        <v>46</v>
      </c>
      <c r="D3" s="12" t="s">
        <v>50</v>
      </c>
      <c r="E3" s="18">
        <v>1</v>
      </c>
      <c r="F3" s="18" t="s">
        <v>54</v>
      </c>
      <c r="G3" s="18"/>
      <c r="H3" s="18"/>
      <c r="I3" s="18" t="s">
        <v>46</v>
      </c>
      <c r="J3" s="12" t="s">
        <v>54</v>
      </c>
      <c r="K3" s="17" t="s">
        <v>62</v>
      </c>
      <c r="L3" s="12" t="s">
        <v>66</v>
      </c>
      <c r="M3" s="12" t="s">
        <v>8</v>
      </c>
      <c r="N3" s="11" t="s">
        <v>70</v>
      </c>
      <c r="O3" s="11" t="str">
        <f>CONCATENATE("https://octopart-clicks.com/click/altium?seller=TME&amp;sku=",N3,"&amp;country=PL&amp;ref=supplier&amp;")</f>
        <v>https://octopart-clicks.com/click/altium?seller=TME&amp;sku=OSG80603C1E&amp;country=PL&amp;ref=supplier&amp;</v>
      </c>
      <c r="P3" s="13" t="str">
        <f>IF(M3 = "", "", HYPERLINK(O3, N3))</f>
        <v>OSG80603C1E</v>
      </c>
      <c r="Q3" s="12" t="s">
        <v>16</v>
      </c>
      <c r="R3" s="11">
        <v>1766157</v>
      </c>
      <c r="S3" s="11" t="str">
        <f>CONCATENATE("https://octopart-clicks.com/click/altium?seller=RS&amp;sku=",R3,"&amp;country=PL&amp;ref=supplier&amp;")</f>
        <v>https://octopart-clicks.com/click/altium?seller=RS&amp;sku=1766157&amp;country=PL&amp;ref=supplier&amp;</v>
      </c>
      <c r="T3" s="13">
        <f>IF(Q3 = "", "", HYPERLINK(S3,R3))</f>
        <v>1766157</v>
      </c>
      <c r="U3" s="12" t="s">
        <v>17</v>
      </c>
      <c r="V3" s="11">
        <v>2900765</v>
      </c>
      <c r="W3" s="11" t="str">
        <f>CONCATENATE("http://pl.farnell.com/",V3)</f>
        <v>http://pl.farnell.com/2900765</v>
      </c>
      <c r="X3" s="13">
        <f>IF(U3= "", "", HYPERLINK(W3, V3))</f>
        <v>2900765</v>
      </c>
      <c r="Y3" s="12" t="s">
        <v>18</v>
      </c>
      <c r="Z3" s="11" t="s">
        <v>78</v>
      </c>
      <c r="AA3" s="11" t="str">
        <f>CONCATENATE("http://pl.mouser.com/ProductDetail/",Z3)</f>
        <v>http://pl.mouser.com/ProductDetail/710-150060VS55040</v>
      </c>
      <c r="AB3" s="13" t="str">
        <f>IF(Y3= "", "", HYPERLINK(AA3,Z3))</f>
        <v>710-150060VS55040</v>
      </c>
      <c r="AC3" s="12" t="s">
        <v>81</v>
      </c>
      <c r="AD3" s="11" t="s">
        <v>83</v>
      </c>
      <c r="AE3" s="11" t="str">
        <f>CONCATENATE("https://octopart-clicks.com/click/altium?seller=DigiKey&amp;sku=",AD3,"&amp;country=US&amp;ref=supplier&amp;")</f>
        <v>https://octopart-clicks.com/click/altium?seller=DigiKey&amp;sku=732-12017-1-ND&amp;country=US&amp;ref=supplier&amp;</v>
      </c>
      <c r="AF3" s="13" t="str">
        <f>IF(AC3= "", "", HYPERLINK(AE3,AD3))</f>
        <v>732-12017-1-ND</v>
      </c>
      <c r="AG3" s="12" t="s">
        <v>86</v>
      </c>
      <c r="AH3" s="11"/>
      <c r="AI3" s="11"/>
      <c r="AJ3" s="11"/>
      <c r="AK3" s="53">
        <f>IF(AG3 = "", "", HYPERLINK(AI3,AH3))</f>
        <v>0</v>
      </c>
    </row>
    <row r="4" spans="1:38" ht="27" thickBot="1" x14ac:dyDescent="0.3">
      <c r="A4" s="30">
        <f>ROW(A4) - ROW($A$2)</f>
        <v>2</v>
      </c>
      <c r="B4" s="30" t="s">
        <v>43</v>
      </c>
      <c r="C4" s="14" t="s">
        <v>47</v>
      </c>
      <c r="D4" s="12" t="s">
        <v>43</v>
      </c>
      <c r="E4" s="19">
        <v>1</v>
      </c>
      <c r="F4" s="18" t="s">
        <v>55</v>
      </c>
      <c r="G4" s="18"/>
      <c r="H4" s="18"/>
      <c r="I4" s="18" t="s">
        <v>47</v>
      </c>
      <c r="J4" s="12" t="s">
        <v>55</v>
      </c>
      <c r="K4" s="12" t="s">
        <v>63</v>
      </c>
      <c r="L4" s="16" t="s">
        <v>67</v>
      </c>
      <c r="M4" s="16" t="s">
        <v>8</v>
      </c>
      <c r="N4" s="15" t="s">
        <v>71</v>
      </c>
      <c r="O4" s="11" t="str">
        <f t="shared" ref="O4:O5" si="0">CONCATENATE("https://octopart-clicks.com/click/altium?seller=TME&amp;sku=",N4,"&amp;country=PL&amp;ref=supplier&amp;")</f>
        <v>https://octopart-clicks.com/click/altium?seller=TME&amp;sku=ZL262-2SG&amp;country=PL&amp;ref=supplier&amp;</v>
      </c>
      <c r="P4" s="13" t="str">
        <f t="shared" ref="P4:P5" si="1">IF(M4 = "", "", HYPERLINK(O4, N4))</f>
        <v>ZL262-2SG</v>
      </c>
      <c r="Q4" s="16" t="s">
        <v>16</v>
      </c>
      <c r="R4" s="15"/>
      <c r="S4" s="11" t="str">
        <f t="shared" ref="S4:S5" si="2">CONCATENATE("https://octopart-clicks.com/click/altium?seller=RS&amp;sku=",R4,"&amp;country=PL&amp;ref=supplier&amp;")</f>
        <v>https://octopart-clicks.com/click/altium?seller=RS&amp;sku=&amp;country=PL&amp;ref=supplier&amp;</v>
      </c>
      <c r="T4" s="13">
        <f t="shared" ref="T4:T5" si="3">IF(Q4 = "", "", HYPERLINK(S4,R4))</f>
        <v>0</v>
      </c>
      <c r="U4" s="16" t="s">
        <v>17</v>
      </c>
      <c r="V4" s="15"/>
      <c r="W4" s="11" t="str">
        <f t="shared" ref="W4:W5" si="4">CONCATENATE("http://pl.farnell.com/",V4)</f>
        <v>http://pl.farnell.com/</v>
      </c>
      <c r="X4" s="13">
        <f t="shared" ref="X4:X5" si="5">IF(U4= "", "", HYPERLINK(W4, V4))</f>
        <v>0</v>
      </c>
      <c r="Y4" s="16" t="s">
        <v>18</v>
      </c>
      <c r="Z4" s="15"/>
      <c r="AA4" s="11" t="str">
        <f t="shared" ref="AA4:AA5" si="6">CONCATENATE("http://pl.mouser.com/ProductDetail/",Z4)</f>
        <v>http://pl.mouser.com/ProductDetail/</v>
      </c>
      <c r="AB4" s="13">
        <f t="shared" ref="AB4:AB5" si="7">IF(Y4= "", "", HYPERLINK(AA4,Z4))</f>
        <v>0</v>
      </c>
      <c r="AC4" s="16" t="s">
        <v>81</v>
      </c>
      <c r="AD4" s="15"/>
      <c r="AE4" s="11" t="str">
        <f t="shared" ref="AE4:AE5" si="8">CONCATENATE("https://octopart-clicks.com/click/altium?seller=DigiKey&amp;sku=",AD4,"&amp;country=US&amp;ref=supplier&amp;")</f>
        <v>https://octopart-clicks.com/click/altium?seller=DigiKey&amp;sku=&amp;country=US&amp;ref=supplier&amp;</v>
      </c>
      <c r="AF4" s="13">
        <f t="shared" ref="AF4:AF5" si="9">IF(AC4= "", "", HYPERLINK(AE4,AD4))</f>
        <v>0</v>
      </c>
      <c r="AG4" s="16" t="s">
        <v>86</v>
      </c>
      <c r="AH4" s="15"/>
      <c r="AI4" s="15"/>
      <c r="AJ4" s="11"/>
      <c r="AK4" s="54">
        <f t="shared" ref="AK4:AK5" si="10">IF(AG4 = "", "", HYPERLINK(AI4,AH4))</f>
        <v>0</v>
      </c>
    </row>
    <row r="5" spans="1:38" ht="13.8" thickTop="1" x14ac:dyDescent="0.25">
      <c r="A5" s="30">
        <f>ROW(A5) - ROW($A$2)</f>
        <v>3</v>
      </c>
      <c r="B5" s="30" t="s">
        <v>44</v>
      </c>
      <c r="C5" s="14" t="s">
        <v>48</v>
      </c>
      <c r="D5" s="12" t="s">
        <v>51</v>
      </c>
      <c r="E5" s="18">
        <v>1</v>
      </c>
      <c r="F5" s="18"/>
      <c r="G5" s="18" t="s">
        <v>57</v>
      </c>
      <c r="H5" s="18"/>
      <c r="I5" s="18" t="s">
        <v>60</v>
      </c>
      <c r="J5" s="12"/>
      <c r="K5" s="17" t="s">
        <v>64</v>
      </c>
      <c r="L5" s="12" t="s">
        <v>68</v>
      </c>
      <c r="M5" s="12" t="s">
        <v>8</v>
      </c>
      <c r="N5" s="11" t="s">
        <v>60</v>
      </c>
      <c r="O5" s="11" t="str">
        <f>CONCATENATE("https://octopart-clicks.com/click/altium?seller=TME&amp;sku=",N5,"&amp;country=PL&amp;ref=supplier&amp;")</f>
        <v>https://octopart-clicks.com/click/altium?seller=TME&amp;sku=RC0402FR-071K&amp;country=PL&amp;ref=supplier&amp;</v>
      </c>
      <c r="P5" s="13" t="str">
        <f>IF(M5 = "", "", HYPERLINK(O5, N5))</f>
        <v>RC0402FR-071K</v>
      </c>
      <c r="Q5" s="12" t="s">
        <v>16</v>
      </c>
      <c r="R5" s="11"/>
      <c r="S5" s="11" t="str">
        <f>CONCATENATE("https://octopart-clicks.com/click/altium?seller=RS&amp;sku=",R5,"&amp;country=PL&amp;ref=supplier&amp;")</f>
        <v>https://octopart-clicks.com/click/altium?seller=RS&amp;sku=&amp;country=PL&amp;ref=supplier&amp;</v>
      </c>
      <c r="T5" s="13">
        <f>IF(Q5 = "", "", HYPERLINK(S5,R5))</f>
        <v>0</v>
      </c>
      <c r="U5" s="12" t="s">
        <v>17</v>
      </c>
      <c r="V5" s="11">
        <v>9239235</v>
      </c>
      <c r="W5" s="11" t="str">
        <f>CONCATENATE("http://pl.farnell.com/",V5)</f>
        <v>http://pl.farnell.com/9239235</v>
      </c>
      <c r="X5" s="13">
        <f>IF(U5= "", "", HYPERLINK(W5, V5))</f>
        <v>9239235</v>
      </c>
      <c r="Y5" s="12" t="s">
        <v>18</v>
      </c>
      <c r="Z5" s="11" t="s">
        <v>79</v>
      </c>
      <c r="AA5" s="11" t="str">
        <f>CONCATENATE("http://pl.mouser.com/ProductDetail/",Z5)</f>
        <v>http://pl.mouser.com/ProductDetail/603-RC0402FR-071KP</v>
      </c>
      <c r="AB5" s="13" t="str">
        <f>IF(Y5= "", "", HYPERLINK(AA5,Z5))</f>
        <v>603-RC0402FR-071KP</v>
      </c>
      <c r="AC5" s="12" t="s">
        <v>81</v>
      </c>
      <c r="AD5" s="11" t="s">
        <v>84</v>
      </c>
      <c r="AE5" s="11" t="str">
        <f>CONCATENATE("https://octopart-clicks.com/click/altium?seller=DigiKey&amp;sku=",AD5,"&amp;country=US&amp;ref=supplier&amp;")</f>
        <v>https://octopart-clicks.com/click/altium?seller=DigiKey&amp;sku=311-1.00KLRCT-ND&amp;country=US&amp;ref=supplier&amp;</v>
      </c>
      <c r="AF5" s="13" t="str">
        <f>IF(AC5= "", "", HYPERLINK(AE5,AD5))</f>
        <v>311-1.00KLRCT-ND</v>
      </c>
      <c r="AG5" s="12" t="s">
        <v>86</v>
      </c>
      <c r="AH5" s="11"/>
      <c r="AI5" s="11"/>
      <c r="AJ5" s="11"/>
      <c r="AK5" s="53">
        <f>IF(AG5 = "", "", HYPERLINK(AI5,AH5))</f>
        <v>0</v>
      </c>
    </row>
    <row r="6" spans="1:38" ht="13.8" thickBot="1" x14ac:dyDescent="0.3">
      <c r="A6" s="31"/>
      <c r="B6" s="31"/>
      <c r="C6" s="14"/>
      <c r="D6" s="12"/>
      <c r="E6" s="49"/>
      <c r="F6" s="52"/>
      <c r="G6" s="52"/>
      <c r="H6" s="52"/>
      <c r="I6" s="52"/>
      <c r="J6" s="12"/>
      <c r="K6" s="12"/>
      <c r="L6" s="16"/>
      <c r="M6" s="16"/>
      <c r="N6" s="15"/>
      <c r="O6" s="11"/>
      <c r="P6" s="13"/>
      <c r="Q6" s="16"/>
      <c r="R6" s="15"/>
      <c r="S6" s="11"/>
      <c r="T6" s="13"/>
      <c r="U6" s="16"/>
      <c r="V6" s="15"/>
      <c r="W6" s="11"/>
      <c r="X6" s="13"/>
      <c r="Y6" s="16"/>
      <c r="Z6" s="15"/>
      <c r="AA6" s="11"/>
      <c r="AB6" s="13"/>
      <c r="AC6" s="16"/>
      <c r="AD6" s="15"/>
      <c r="AE6" s="11"/>
      <c r="AF6" s="50"/>
      <c r="AG6" s="22"/>
      <c r="AH6" s="15"/>
      <c r="AI6" s="15"/>
      <c r="AJ6" s="11"/>
      <c r="AK6" s="23"/>
      <c r="AL6" s="51"/>
    </row>
    <row r="7" spans="1:38" ht="23.25" customHeight="1" thickTop="1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P7" s="21"/>
      <c r="Q7" s="21"/>
      <c r="T7" s="21"/>
      <c r="U7" s="21"/>
      <c r="X7" s="21"/>
      <c r="Y7" s="21"/>
      <c r="AB7" s="21"/>
      <c r="AC7" s="21"/>
      <c r="AF7" s="21"/>
    </row>
  </sheetData>
  <autoFilter ref="A2:AK5" xr:uid="{00000000-0009-0000-0000-000000000000}"/>
  <phoneticPr fontId="2" type="noConversion"/>
  <pageMargins left="0.75" right="0.75" top="1" bottom="1" header="0.5" footer="0.5"/>
  <pageSetup paperSize="9" scale="74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E22" sqref="E22"/>
    </sheetView>
  </sheetViews>
  <sheetFormatPr defaultRowHeight="13.2" x14ac:dyDescent="0.25"/>
  <cols>
    <col min="2" max="2" width="15.6640625" customWidth="1"/>
    <col min="4" max="4" width="16.33203125" bestFit="1" customWidth="1"/>
    <col min="5" max="5" width="11.109375" bestFit="1" customWidth="1"/>
    <col min="6" max="6" width="6.5546875" bestFit="1" customWidth="1"/>
    <col min="7" max="7" width="10.109375" bestFit="1" customWidth="1"/>
    <col min="8" max="8" width="14.5546875" customWidth="1"/>
    <col min="9" max="9" width="16.5546875" customWidth="1"/>
    <col min="10" max="10" width="14.44140625" customWidth="1"/>
    <col min="11" max="11" width="23.44140625" customWidth="1"/>
  </cols>
  <sheetData>
    <row r="1" spans="1:11" x14ac:dyDescent="0.25">
      <c r="A1" s="2" t="s">
        <v>9</v>
      </c>
      <c r="B1" s="3" t="s">
        <v>8</v>
      </c>
      <c r="C1" s="34" t="s">
        <v>20</v>
      </c>
      <c r="D1" s="47"/>
      <c r="E1" s="47"/>
      <c r="F1" s="44"/>
      <c r="G1" s="46"/>
      <c r="H1" s="45"/>
      <c r="I1" s="45"/>
      <c r="J1" s="46"/>
      <c r="K1" s="32"/>
    </row>
    <row r="2" spans="1:11" x14ac:dyDescent="0.25">
      <c r="A2" s="4" t="s">
        <v>10</v>
      </c>
      <c r="B2" s="5" t="s">
        <v>16</v>
      </c>
      <c r="C2" s="20" t="s">
        <v>21</v>
      </c>
      <c r="D2" s="48"/>
      <c r="E2" s="48"/>
      <c r="F2" s="36"/>
      <c r="G2" s="36"/>
      <c r="H2" s="36" t="s">
        <v>24</v>
      </c>
      <c r="I2" s="36" t="s">
        <v>25</v>
      </c>
      <c r="J2" s="38" t="s">
        <v>26</v>
      </c>
      <c r="K2" s="39" t="s">
        <v>27</v>
      </c>
    </row>
    <row r="3" spans="1:11" x14ac:dyDescent="0.25">
      <c r="A3" s="4" t="s">
        <v>11</v>
      </c>
      <c r="B3" s="5" t="s">
        <v>17</v>
      </c>
      <c r="C3" s="20" t="s">
        <v>22</v>
      </c>
      <c r="D3" s="40"/>
      <c r="E3" s="40"/>
      <c r="F3" s="40"/>
      <c r="G3" s="40"/>
      <c r="H3" s="40" t="e">
        <f>IF(ISNUMBER(F3), F3, VALUE(SUBSTITUTE(F3, ",", ".")))</f>
        <v>#VALUE!</v>
      </c>
      <c r="I3" s="40" t="e">
        <f>IF(ISNUMBER(G3), G3, VALUE(SUBSTITUTE(G3, ",", ".")))</f>
        <v>#VALUE!</v>
      </c>
      <c r="J3" s="41" t="e">
        <f>AVERAGE(H3:I3)</f>
        <v>#VALUE!</v>
      </c>
      <c r="K3" s="33" t="b">
        <f>ISNUMBER(J3)</f>
        <v>0</v>
      </c>
    </row>
    <row r="4" spans="1:11" x14ac:dyDescent="0.25">
      <c r="A4" s="4" t="s">
        <v>12</v>
      </c>
      <c r="B4" s="5" t="s">
        <v>18</v>
      </c>
      <c r="C4" t="s">
        <v>23</v>
      </c>
      <c r="D4" s="37"/>
      <c r="E4" s="37"/>
      <c r="F4" s="37"/>
      <c r="G4" s="37"/>
      <c r="H4" s="37" t="e">
        <f t="shared" ref="H4:H15" si="0">IF(ISNUMBER(F4), F4, VALUE(SUBSTITUTE(F4, ",", ".")))</f>
        <v>#VALUE!</v>
      </c>
      <c r="I4" s="37" t="e">
        <f t="shared" ref="I4:I15" si="1">IF(ISNUMBER(G4), G4, VALUE(SUBSTITUTE(G4, ",", ".")))</f>
        <v>#VALUE!</v>
      </c>
      <c r="J4" s="42" t="e">
        <f t="shared" ref="J4:J15" si="2">AVERAGE(H4:I4)</f>
        <v>#VALUE!</v>
      </c>
      <c r="K4" s="32" t="b">
        <f t="shared" ref="K4:K15" si="3">ISNUMBER(J4)</f>
        <v>0</v>
      </c>
    </row>
    <row r="5" spans="1:11" x14ac:dyDescent="0.25">
      <c r="A5" s="4" t="s">
        <v>13</v>
      </c>
      <c r="B5" s="5" t="s">
        <v>19</v>
      </c>
      <c r="D5" s="37"/>
      <c r="E5" s="37"/>
      <c r="F5" s="37"/>
      <c r="G5" s="37"/>
      <c r="H5" s="37" t="e">
        <f t="shared" si="0"/>
        <v>#VALUE!</v>
      </c>
      <c r="I5" s="37" t="e">
        <f t="shared" si="1"/>
        <v>#VALUE!</v>
      </c>
      <c r="J5" s="42" t="e">
        <f t="shared" si="2"/>
        <v>#VALUE!</v>
      </c>
      <c r="K5" s="32" t="b">
        <f t="shared" si="3"/>
        <v>0</v>
      </c>
    </row>
    <row r="6" spans="1:11" ht="13.8" thickBot="1" x14ac:dyDescent="0.3">
      <c r="A6" s="6" t="s">
        <v>14</v>
      </c>
      <c r="B6" s="7" t="s">
        <v>15</v>
      </c>
      <c r="C6" s="35"/>
      <c r="D6" s="40"/>
      <c r="E6" s="40"/>
      <c r="F6" s="40"/>
      <c r="G6" s="40"/>
      <c r="H6" s="40" t="e">
        <f t="shared" si="0"/>
        <v>#VALUE!</v>
      </c>
      <c r="I6" s="40" t="e">
        <f t="shared" si="1"/>
        <v>#VALUE!</v>
      </c>
      <c r="J6" s="41" t="e">
        <f t="shared" si="2"/>
        <v>#VALUE!</v>
      </c>
      <c r="K6" s="33" t="b">
        <f t="shared" si="3"/>
        <v>0</v>
      </c>
    </row>
    <row r="7" spans="1:11" x14ac:dyDescent="0.25">
      <c r="B7" s="20" t="s">
        <v>28</v>
      </c>
      <c r="D7" s="37"/>
      <c r="E7" s="37"/>
      <c r="F7" s="37"/>
      <c r="G7" s="37"/>
      <c r="H7" s="37" t="e">
        <f t="shared" si="0"/>
        <v>#VALUE!</v>
      </c>
      <c r="I7" s="37" t="e">
        <f t="shared" si="1"/>
        <v>#VALUE!</v>
      </c>
      <c r="J7" s="42" t="e">
        <f t="shared" si="2"/>
        <v>#VALUE!</v>
      </c>
      <c r="K7" s="32" t="b">
        <f t="shared" si="3"/>
        <v>0</v>
      </c>
    </row>
    <row r="8" spans="1:11" x14ac:dyDescent="0.25">
      <c r="D8" s="37"/>
      <c r="E8" s="37"/>
      <c r="F8" s="37"/>
      <c r="G8" s="37"/>
      <c r="H8" s="37" t="e">
        <f t="shared" si="0"/>
        <v>#VALUE!</v>
      </c>
      <c r="I8" s="37" t="e">
        <f t="shared" si="1"/>
        <v>#VALUE!</v>
      </c>
      <c r="J8" s="42" t="e">
        <f t="shared" si="2"/>
        <v>#VALUE!</v>
      </c>
      <c r="K8" s="32" t="b">
        <f t="shared" si="3"/>
        <v>0</v>
      </c>
    </row>
    <row r="9" spans="1:11" x14ac:dyDescent="0.25">
      <c r="D9" s="40"/>
      <c r="E9" s="40"/>
      <c r="F9" s="40"/>
      <c r="G9" s="40"/>
      <c r="H9" s="40" t="e">
        <f t="shared" si="0"/>
        <v>#VALUE!</v>
      </c>
      <c r="I9" s="40" t="e">
        <f t="shared" si="1"/>
        <v>#VALUE!</v>
      </c>
      <c r="J9" s="41" t="e">
        <f t="shared" si="2"/>
        <v>#VALUE!</v>
      </c>
      <c r="K9" s="33" t="b">
        <f t="shared" si="3"/>
        <v>0</v>
      </c>
    </row>
    <row r="10" spans="1:11" x14ac:dyDescent="0.25">
      <c r="D10" s="37"/>
      <c r="E10" s="37"/>
      <c r="F10" s="37"/>
      <c r="G10" s="37"/>
      <c r="H10" s="37" t="e">
        <f t="shared" si="0"/>
        <v>#VALUE!</v>
      </c>
      <c r="I10" s="37" t="e">
        <f t="shared" si="1"/>
        <v>#VALUE!</v>
      </c>
      <c r="J10" s="42" t="e">
        <f t="shared" si="2"/>
        <v>#VALUE!</v>
      </c>
      <c r="K10" s="32" t="b">
        <f t="shared" si="3"/>
        <v>0</v>
      </c>
    </row>
    <row r="11" spans="1:11" x14ac:dyDescent="0.25">
      <c r="D11" s="37"/>
      <c r="E11" s="37"/>
      <c r="F11" s="37"/>
      <c r="G11" s="37"/>
      <c r="H11" s="37" t="e">
        <f t="shared" si="0"/>
        <v>#VALUE!</v>
      </c>
      <c r="I11" s="37" t="e">
        <f t="shared" si="1"/>
        <v>#VALUE!</v>
      </c>
      <c r="J11" s="42" t="e">
        <f t="shared" si="2"/>
        <v>#VALUE!</v>
      </c>
      <c r="K11" s="32" t="b">
        <f t="shared" si="3"/>
        <v>0</v>
      </c>
    </row>
    <row r="12" spans="1:11" x14ac:dyDescent="0.25">
      <c r="D12" s="37"/>
      <c r="E12" s="37"/>
      <c r="F12" s="37"/>
      <c r="G12" s="37"/>
      <c r="H12" s="37" t="e">
        <f t="shared" si="0"/>
        <v>#VALUE!</v>
      </c>
      <c r="I12" s="37" t="e">
        <f t="shared" si="1"/>
        <v>#VALUE!</v>
      </c>
      <c r="J12" s="42" t="e">
        <f t="shared" si="2"/>
        <v>#VALUE!</v>
      </c>
      <c r="K12" s="32" t="b">
        <f t="shared" si="3"/>
        <v>0</v>
      </c>
    </row>
    <row r="13" spans="1:11" x14ac:dyDescent="0.25">
      <c r="D13" s="37"/>
      <c r="E13" s="37"/>
      <c r="F13" s="37"/>
      <c r="G13" s="37"/>
      <c r="H13" s="37" t="e">
        <f t="shared" si="0"/>
        <v>#VALUE!</v>
      </c>
      <c r="I13" s="37" t="e">
        <f t="shared" si="1"/>
        <v>#VALUE!</v>
      </c>
      <c r="J13" s="42" t="e">
        <f t="shared" si="2"/>
        <v>#VALUE!</v>
      </c>
      <c r="K13" s="32" t="b">
        <f t="shared" si="3"/>
        <v>0</v>
      </c>
    </row>
    <row r="14" spans="1:11" x14ac:dyDescent="0.25">
      <c r="D14" s="37"/>
      <c r="E14" s="37"/>
      <c r="F14" s="37"/>
      <c r="G14" s="37"/>
      <c r="H14" s="37" t="e">
        <f t="shared" si="0"/>
        <v>#VALUE!</v>
      </c>
      <c r="I14" s="37" t="e">
        <f t="shared" si="1"/>
        <v>#VALUE!</v>
      </c>
      <c r="J14" s="42" t="e">
        <f t="shared" si="2"/>
        <v>#VALUE!</v>
      </c>
      <c r="K14" s="32" t="b">
        <f t="shared" si="3"/>
        <v>0</v>
      </c>
    </row>
    <row r="15" spans="1:11" x14ac:dyDescent="0.25">
      <c r="D15" s="37"/>
      <c r="E15" s="37"/>
      <c r="F15" s="37"/>
      <c r="G15" s="43"/>
      <c r="H15" s="37" t="e">
        <f t="shared" si="0"/>
        <v>#VALUE!</v>
      </c>
      <c r="I15" s="37" t="e">
        <f t="shared" si="1"/>
        <v>#VALUE!</v>
      </c>
      <c r="J15" s="42" t="e">
        <f t="shared" si="2"/>
        <v>#VALUE!</v>
      </c>
      <c r="K15" s="32" t="b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Do NOT Modify</vt:lpstr>
      <vt:lpstr>'Do NOT Modify'!KursyC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</dc:creator>
  <cp:lastModifiedBy>Piotr Kuligowski</cp:lastModifiedBy>
  <cp:lastPrinted>2005-05-18T04:03:43Z</cp:lastPrinted>
  <dcterms:created xsi:type="dcterms:W3CDTF">2005-05-18T01:53:09Z</dcterms:created>
  <dcterms:modified xsi:type="dcterms:W3CDTF">2024-03-04T22:05:02Z</dcterms:modified>
</cp:coreProperties>
</file>